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1.1.211" sheetId="1" r:id="rId1"/>
    <sheet name="1.1.211 (обл)" sheetId="2" r:id="rId2"/>
    <sheet name="1.4.213" sheetId="3" r:id="rId3"/>
    <sheet name="1.4.213 (обл)" sheetId="4" r:id="rId4"/>
    <sheet name="6.3.223" sheetId="5" r:id="rId5"/>
    <sheet name="6.5.225" sheetId="6" r:id="rId6"/>
    <sheet name="6.6.226" sheetId="7" r:id="rId7"/>
    <sheet name="346 обл" sheetId="8" r:id="rId8"/>
    <sheet name="346" sheetId="9" r:id="rId9"/>
    <sheet name="343" sheetId="10" r:id="rId10"/>
    <sheet name="344" sheetId="11" r:id="rId11"/>
    <sheet name="353" sheetId="12" r:id="rId12"/>
    <sheet name="Питание учащ." sheetId="13" r:id="rId13"/>
    <sheet name="851 291" sheetId="14" r:id="rId14"/>
  </sheets>
  <definedNames/>
  <calcPr fullCalcOnLoad="1"/>
</workbook>
</file>

<file path=xl/sharedStrings.xml><?xml version="1.0" encoding="utf-8"?>
<sst xmlns="http://schemas.openxmlformats.org/spreadsheetml/2006/main" count="389" uniqueCount="157">
  <si>
    <t>Расчеты (обоснования)</t>
  </si>
  <si>
    <t>(наименование ОО)</t>
  </si>
  <si>
    <t xml:space="preserve">            1.1. Расчеты (обоснования) расходов на оплату труда</t>
  </si>
  <si>
    <t>N п/п</t>
  </si>
  <si>
    <t>Должность, группа должностей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</si>
  <si>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</si>
  <si>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</si>
  <si>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</si>
  <si>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всего</t>
  </si>
  <si>
    <t>в том числе: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</si>
  <si>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</si>
  <si>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</si>
  <si>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</si>
  <si>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</si>
  <si>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</si>
  <si>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Сумма, руб. (гр. 3 x гр. 4 x гр. 5)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</si>
  <si>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</si>
  <si>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</si>
  <si>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</si>
  <si>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</si>
  <si>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</si>
  <si>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</si>
  <si>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</si>
  <si>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</si>
  <si>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</si>
  <si>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</si>
  <si>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</si>
  <si>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</si>
  <si>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</si>
  <si>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</si>
  <si>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</si>
  <si>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</si>
  <si>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</si>
  <si>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</si>
  <si>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</si>
  <si>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</si>
  <si>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</si>
  <si>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    --------------------------------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</si>
  <si>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</si>
  <si>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</si>
  <si>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</si>
  <si>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</si>
  <si>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</si>
  <si>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</si>
  <si>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Наименование показателя</t>
  </si>
  <si>
    <t>Сумма, руб. (гр. 3 x гр. 4)</t>
  </si>
  <si>
    <r>
      <t xml:space="preserve">    </t>
    </r>
    <r>
      <rPr>
        <sz val="12"/>
        <rFont val="Times New Roman"/>
        <family val="1"/>
      </rPr>
      <t>N п/п</t>
    </r>
  </si>
  <si>
    <t>Размер потребления ресурсов</t>
  </si>
  <si>
    <t>Тариф (с учетом НДС), руб.</t>
  </si>
  <si>
    <t>Индексация, %</t>
  </si>
  <si>
    <t>Количество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</si>
  <si>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</si>
  <si>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</si>
  <si>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</si>
  <si>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</si>
  <si>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</si>
  <si>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Сумма, руб. (гр. 2 x гр. 3)</t>
  </si>
  <si>
    <t>Повар</t>
  </si>
  <si>
    <t>Сторож</t>
  </si>
  <si>
    <t>Дворник</t>
  </si>
  <si>
    <t>Техник-электрик</t>
  </si>
  <si>
    <t>Электрик</t>
  </si>
  <si>
    <t>МРОТ</t>
  </si>
  <si>
    <r>
      <t xml:space="preserve">Источник финансового обеспечения </t>
    </r>
    <r>
      <rPr>
        <b/>
        <u val="single"/>
        <sz val="12"/>
        <rFont val="Times New Roman"/>
        <family val="1"/>
      </rPr>
      <t>местный бюджет</t>
    </r>
  </si>
  <si>
    <t>Обслуживающий и прочий персонал (01.01.2018г. - 30.09.2018г.)</t>
  </si>
  <si>
    <t>Обслуживающий и прочий персонал (01.10.2018г. - 31.12.2018г.)</t>
  </si>
  <si>
    <t>Расчет расходов на оплату труда лиц, замещающих уходящих в отпуск работников</t>
  </si>
  <si>
    <t>Наименование должности</t>
  </si>
  <si>
    <t>Число дней отпуска</t>
  </si>
  <si>
    <t>Фонд оплаты труда</t>
  </si>
  <si>
    <t>Сумма выплат</t>
  </si>
  <si>
    <t>одному работнику</t>
  </si>
  <si>
    <t>для всех работников</t>
  </si>
  <si>
    <t>в месяц</t>
  </si>
  <si>
    <t>в день</t>
  </si>
  <si>
    <t xml:space="preserve">Сторож                                                 </t>
  </si>
  <si>
    <t>ИТОГО</t>
  </si>
  <si>
    <r>
      <t xml:space="preserve">Источник финансового обеспечения </t>
    </r>
    <r>
      <rPr>
        <b/>
        <u val="single"/>
        <sz val="12"/>
        <rFont val="Times New Roman"/>
        <family val="1"/>
      </rPr>
      <t>внебюджет</t>
    </r>
  </si>
  <si>
    <t>6.7. Расчет (обоснование) расходов на приобретение</t>
  </si>
  <si>
    <t>1.4. Расчеты (обоснования) страховых взносов на обязательное</t>
  </si>
  <si>
    <t>страхование в Пенсионный фонд Российской Федерации, в Фонд</t>
  </si>
  <si>
    <t xml:space="preserve"> социального страхования Российской Федерации, в Федеральный</t>
  </si>
  <si>
    <t>фонд обязательного медицинского страхования</t>
  </si>
  <si>
    <t>6.3. Расчет (обоснование) расходов на оплату коммунальных услуг</t>
  </si>
  <si>
    <t>6.5. Расчет (обоснование) расходов на оплату работ, услуг</t>
  </si>
  <si>
    <t>по содержанию имущества</t>
  </si>
  <si>
    <t>6.6. Расчет (обоснование) расходов на оплату прочих работ, услуг</t>
  </si>
  <si>
    <t xml:space="preserve">6.7. Расчет (обоснование) расходов на приобретение </t>
  </si>
  <si>
    <t>материальных запасов</t>
  </si>
  <si>
    <t>Расчет (обоснование) расходов на приобретение</t>
  </si>
  <si>
    <t>Фонд оплаты труда в год, руб. (гр. 3 x гр. 4 x (1 + гр. 8 / 100) x гр. 9 x 12)</t>
  </si>
  <si>
    <t>ИТОГО:</t>
  </si>
  <si>
    <t>Установлен-ная численность, единиц</t>
  </si>
  <si>
    <t>по должност-ному окладу</t>
  </si>
  <si>
    <t>Рабочий по стирке белья</t>
  </si>
  <si>
    <t>Истопник</t>
  </si>
  <si>
    <t>Дератизация, дезинсекция, аккарицидная обработка против клещей</t>
  </si>
  <si>
    <t>МДОУ "Скородумский детский сад"</t>
  </si>
  <si>
    <t xml:space="preserve">к плану финансово-хозяйственной деятельности от </t>
  </si>
  <si>
    <t>Педагогический персонал (воспитатель, инструктор по физ.культуре, музыкальный руководитель)</t>
  </si>
  <si>
    <t>Административно-управленческий персонал (заведующий, зам.заведующего по ВМР)</t>
  </si>
  <si>
    <t>Учебно-вспомогательный персонал (младший воспитатель, помощник воспитателя)</t>
  </si>
  <si>
    <r>
      <t>Источник финансового обеспечения</t>
    </r>
    <r>
      <rPr>
        <b/>
        <u val="single"/>
        <sz val="12"/>
        <rFont val="Times New Roman"/>
        <family val="1"/>
      </rPr>
      <t xml:space="preserve"> областной бюджет</t>
    </r>
  </si>
  <si>
    <r>
      <t xml:space="preserve">Источник финансового обеспечения </t>
    </r>
    <r>
      <rPr>
        <b/>
        <u val="single"/>
        <sz val="12"/>
        <rFont val="Times New Roman"/>
        <family val="1"/>
      </rPr>
      <t>областной бюджет</t>
    </r>
  </si>
  <si>
    <t xml:space="preserve">  </t>
  </si>
  <si>
    <t>Единица измерения</t>
  </si>
  <si>
    <t>Цена, руб.</t>
  </si>
  <si>
    <t>Продукты питания</t>
  </si>
  <si>
    <t>Цена, Объект</t>
  </si>
  <si>
    <t>+</t>
  </si>
  <si>
    <t>Бухгалтер _________________Сопегина И.А.</t>
  </si>
  <si>
    <t xml:space="preserve">Расчет (обоснование) расходов на приобретение </t>
  </si>
  <si>
    <t>Бухгалтер __________________ /И.А.Сопегина/</t>
  </si>
  <si>
    <t>Бухгалтер _________________ /И.А.Сопегина/</t>
  </si>
  <si>
    <t>Бухгалтер _________________ Сопегина И.А.</t>
  </si>
  <si>
    <r>
      <t>Источник финансового обеспечения</t>
    </r>
    <r>
      <rPr>
        <b/>
        <u val="single"/>
        <sz val="12"/>
        <rFont val="Times New Roman"/>
        <family val="1"/>
      </rPr>
      <t xml:space="preserve"> местный бюджет</t>
    </r>
  </si>
  <si>
    <t>Бухгалтер _________________ /Сопегина И.А./</t>
  </si>
  <si>
    <t>к плану финансово-хозяйственной деятельности от</t>
  </si>
  <si>
    <t xml:space="preserve">Потребление электроэнергии </t>
  </si>
  <si>
    <t xml:space="preserve">Вывоз ЖБО </t>
  </si>
  <si>
    <t>Техническое обслуживание установки пожарной сигнализации, системы видеонаблюдения, тревожной кнопки</t>
  </si>
  <si>
    <t>Техническая поддержка и контроль работоспособности сигналов "Пожар"</t>
  </si>
  <si>
    <t>Дератизация, дезинсекция</t>
  </si>
  <si>
    <t>Вывоз ТБО</t>
  </si>
  <si>
    <t xml:space="preserve">Прохождение медосмотра сотрудников </t>
  </si>
  <si>
    <t xml:space="preserve">Охранные услуги «ТРЕВОЖНАЯ КНОПКА» </t>
  </si>
  <si>
    <t>Размещение веб-сайта в сети Интернет</t>
  </si>
  <si>
    <t xml:space="preserve">Паразитологические исследования </t>
  </si>
  <si>
    <t>паразитологические исследования</t>
  </si>
  <si>
    <t>Производственно-лабораторный контроль</t>
  </si>
  <si>
    <t>Проведение гигиенического воспитания и обучения граждан</t>
  </si>
  <si>
    <t>Приобретение канц.товаров, хоз.товаров</t>
  </si>
  <si>
    <t>ДРОВА, приобретение стройматериалов для подготовки к новому учебному году</t>
  </si>
  <si>
    <t>Бухгалтер _____________ /Сопегина И.А./</t>
  </si>
  <si>
    <t>учебные расходы</t>
  </si>
  <si>
    <r>
      <t xml:space="preserve">Код бюджетной классификации </t>
    </r>
    <r>
      <rPr>
        <b/>
        <u val="single"/>
        <sz val="12"/>
        <rFont val="Times New Roman"/>
        <family val="1"/>
      </rPr>
      <t>906 0701 0910245110 111 211</t>
    </r>
  </si>
  <si>
    <r>
      <t xml:space="preserve">Код бюджетной классификации </t>
    </r>
    <r>
      <rPr>
        <b/>
        <u val="single"/>
        <sz val="12"/>
        <rFont val="Times New Roman"/>
        <family val="1"/>
      </rPr>
      <t>906 0701 0910245110 119 213</t>
    </r>
  </si>
  <si>
    <r>
      <t xml:space="preserve">Код бюджетной классификации </t>
    </r>
    <r>
      <rPr>
        <b/>
        <u val="single"/>
        <sz val="12"/>
        <rFont val="Times New Roman"/>
        <family val="1"/>
      </rPr>
      <t>906 0701 0910325030 111 211</t>
    </r>
  </si>
  <si>
    <r>
      <t xml:space="preserve">Код бюджетной классификации </t>
    </r>
    <r>
      <rPr>
        <b/>
        <u val="single"/>
        <sz val="12"/>
        <rFont val="Times New Roman"/>
        <family val="1"/>
      </rPr>
      <t>906 0701 0910325030 119 213</t>
    </r>
  </si>
  <si>
    <r>
      <t xml:space="preserve">Код бюджетной классификации </t>
    </r>
    <r>
      <rPr>
        <b/>
        <u val="single"/>
        <sz val="12"/>
        <rFont val="Times New Roman"/>
        <family val="1"/>
      </rPr>
      <t>906 0701 0910325030 244 223</t>
    </r>
  </si>
  <si>
    <r>
      <t xml:space="preserve">Код бюджетной классификации </t>
    </r>
    <r>
      <rPr>
        <b/>
        <u val="single"/>
        <sz val="12"/>
        <rFont val="Times New Roman"/>
        <family val="1"/>
      </rPr>
      <t>906 0701 0910325030 244 225</t>
    </r>
  </si>
  <si>
    <r>
      <t xml:space="preserve">Код бюджетной классификации  </t>
    </r>
    <r>
      <rPr>
        <b/>
        <u val="single"/>
        <sz val="12"/>
        <rFont val="Times New Roman"/>
        <family val="1"/>
      </rPr>
      <t>906 0701 0910325030 244 226</t>
    </r>
  </si>
  <si>
    <r>
      <t>Код бюджетной классификации</t>
    </r>
    <r>
      <rPr>
        <b/>
        <u val="single"/>
        <sz val="12"/>
        <rFont val="Times New Roman"/>
        <family val="1"/>
      </rPr>
      <t xml:space="preserve"> 906 0701 0910325030 244 344</t>
    </r>
  </si>
  <si>
    <r>
      <t>Код бюджетной классификации</t>
    </r>
    <r>
      <rPr>
        <b/>
        <u val="single"/>
        <sz val="12"/>
        <rFont val="Times New Roman"/>
        <family val="1"/>
      </rPr>
      <t xml:space="preserve"> 906 0701 0910325030 244 346</t>
    </r>
  </si>
  <si>
    <r>
      <t>Код бюджетной классификации</t>
    </r>
    <r>
      <rPr>
        <b/>
        <u val="single"/>
        <sz val="12"/>
        <rFont val="Times New Roman"/>
        <family val="1"/>
      </rPr>
      <t xml:space="preserve"> 906 0701 0910245120 244 346</t>
    </r>
  </si>
  <si>
    <t>Уборщ.террит.</t>
  </si>
  <si>
    <t>Утверждено</t>
  </si>
  <si>
    <t>потребность</t>
  </si>
  <si>
    <t>не хватает</t>
  </si>
  <si>
    <r>
      <t>Код бюджетной классификации</t>
    </r>
    <r>
      <rPr>
        <b/>
        <u val="single"/>
        <sz val="12"/>
        <rFont val="Times New Roman"/>
        <family val="1"/>
      </rPr>
      <t xml:space="preserve"> 906 0701 0910325030 244 343</t>
    </r>
  </si>
  <si>
    <t>Покупка строительных материалов</t>
  </si>
  <si>
    <r>
      <t>Код бюджетной классификации</t>
    </r>
    <r>
      <rPr>
        <b/>
        <u val="single"/>
        <sz val="12"/>
        <rFont val="Times New Roman"/>
        <family val="1"/>
      </rPr>
      <t xml:space="preserve"> 906 0701 0910325030 244 353</t>
    </r>
  </si>
  <si>
    <t>Приобретение неисключительных прав на результаты интеллектуальной деятельности с определенным сроком полезного использования</t>
  </si>
  <si>
    <r>
      <t>Код бюджетной классификации</t>
    </r>
    <r>
      <rPr>
        <b/>
        <u val="single"/>
        <sz val="12"/>
        <rFont val="Times New Roman"/>
        <family val="1"/>
      </rPr>
      <t xml:space="preserve"> 906 0701 0000000000 244 342</t>
    </r>
  </si>
  <si>
    <r>
      <t>Код бюджетной классификации</t>
    </r>
    <r>
      <rPr>
        <b/>
        <u val="single"/>
        <sz val="12"/>
        <rFont val="Times New Roman"/>
        <family val="1"/>
      </rPr>
      <t xml:space="preserve"> 906 0701 0910325030 851 291</t>
    </r>
  </si>
  <si>
    <t>Оплата налога на имущество</t>
  </si>
  <si>
    <t>Продукты питания ООО "Элара" договор поствки №816 от 01.12.2018г кредит.задолженность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</si>
</sst>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_ ;[Red]\-0.00\ "/>
    <numFmt numFmtId="201" formatCode="0_ ;[Red]\-0\ "/>
    <numFmt numFmtId="202" formatCode="#,##0_ ;[Red]\-#,##0\ "/>
    <numFmt numFmtId="203" formatCode="#,##0.00_ ;[Red]\-#,##0.00\ "/>
    <numFmt numFmtId="204" formatCode="0.0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A2666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201" fontId="3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justify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42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20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20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40" fontId="3" fillId="0" borderId="10" xfId="0" applyNumberFormat="1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 wrapText="1"/>
    </xf>
    <xf numFmtId="20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03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03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201" fontId="1" fillId="0" borderId="17" xfId="0" applyNumberFormat="1" applyFont="1" applyBorder="1" applyAlignment="1">
      <alignment horizontal="center"/>
    </xf>
    <xf numFmtId="203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203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4" fillId="0" borderId="0" xfId="42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E3D5E1BCCD597A03C0EE75CFDA876317B3ABCEBA8A4D5EBCD47D4700Dp2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E3D5E1BCCD597A03C0EE75CFDA876317B3ABCEBA8A4D5EBCD47D4700Dp2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49"/>
  <sheetViews>
    <sheetView zoomScalePageLayoutView="0" workbookViewId="0" topLeftCell="A34">
      <selection activeCell="B45" sqref="B45:D46"/>
    </sheetView>
  </sheetViews>
  <sheetFormatPr defaultColWidth="9.140625" defaultRowHeight="12.75"/>
  <cols>
    <col min="2" max="2" width="22.00390625" style="0" customWidth="1"/>
    <col min="3" max="9" width="13.7109375" style="0" customWidth="1"/>
    <col min="10" max="10" width="13.7109375" style="16" customWidth="1"/>
    <col min="11" max="11" width="10.8515625" style="21" hidden="1" customWidth="1"/>
    <col min="12" max="12" width="10.57421875" style="0" hidden="1" customWidth="1"/>
    <col min="13" max="13" width="9.140625" style="0" hidden="1" customWidth="1"/>
    <col min="14" max="14" width="9.140625" style="0" customWidth="1"/>
    <col min="15" max="15" width="12.28125" style="0" customWidth="1"/>
    <col min="16" max="16" width="11.28125" style="0" bestFit="1" customWidth="1"/>
    <col min="17" max="17" width="9.140625" style="0" customWidth="1"/>
  </cols>
  <sheetData>
    <row r="2" spans="1:10" ht="12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>
      <c r="A3" s="104" t="s">
        <v>98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118" t="s">
        <v>97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2.75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9" ht="15.75">
      <c r="A6" s="1"/>
      <c r="B6" s="16"/>
      <c r="C6" s="16"/>
      <c r="D6" s="16"/>
      <c r="E6" s="16"/>
      <c r="F6" s="16"/>
      <c r="G6" s="16"/>
      <c r="H6" s="16"/>
      <c r="I6" s="16"/>
    </row>
    <row r="7" spans="1:10" ht="15.75">
      <c r="A7" s="104" t="s">
        <v>137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5.75">
      <c r="A8" s="104" t="s">
        <v>63</v>
      </c>
      <c r="B8" s="104"/>
      <c r="C8" s="104"/>
      <c r="D8" s="104"/>
      <c r="E8" s="104"/>
      <c r="F8" s="104"/>
      <c r="G8" s="104"/>
      <c r="H8" s="104"/>
      <c r="I8" s="104"/>
      <c r="J8" s="104"/>
    </row>
    <row r="9" ht="15.75">
      <c r="A9" s="1"/>
    </row>
    <row r="10" spans="1:10" ht="15.75">
      <c r="A10" s="104" t="s">
        <v>2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ht="16.5" thickBot="1">
      <c r="A11" s="1"/>
    </row>
    <row r="12" spans="1:10" ht="31.5" customHeight="1" thickBot="1">
      <c r="A12" s="105" t="s">
        <v>3</v>
      </c>
      <c r="B12" s="105" t="s">
        <v>4</v>
      </c>
      <c r="C12" s="105" t="s">
        <v>92</v>
      </c>
      <c r="D12" s="115" t="s">
        <v>5</v>
      </c>
      <c r="E12" s="116"/>
      <c r="F12" s="116"/>
      <c r="G12" s="117"/>
      <c r="H12" s="105" t="s">
        <v>6</v>
      </c>
      <c r="I12" s="105" t="s">
        <v>7</v>
      </c>
      <c r="J12" s="105" t="s">
        <v>90</v>
      </c>
    </row>
    <row r="13" spans="1:10" ht="16.5" thickBot="1">
      <c r="A13" s="106"/>
      <c r="B13" s="106"/>
      <c r="C13" s="106"/>
      <c r="D13" s="105" t="s">
        <v>8</v>
      </c>
      <c r="E13" s="115" t="s">
        <v>9</v>
      </c>
      <c r="F13" s="116"/>
      <c r="G13" s="117"/>
      <c r="H13" s="106"/>
      <c r="I13" s="106"/>
      <c r="J13" s="106"/>
    </row>
    <row r="14" spans="1:10" ht="63.75" thickBot="1">
      <c r="A14" s="107"/>
      <c r="B14" s="107"/>
      <c r="C14" s="107"/>
      <c r="D14" s="107"/>
      <c r="E14" s="2" t="s">
        <v>93</v>
      </c>
      <c r="F14" s="2" t="s">
        <v>10</v>
      </c>
      <c r="G14" s="2" t="s">
        <v>11</v>
      </c>
      <c r="H14" s="107"/>
      <c r="I14" s="107"/>
      <c r="J14" s="107"/>
    </row>
    <row r="15" spans="1:10" ht="16.5" thickBot="1">
      <c r="A15" s="3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</row>
    <row r="16" spans="1:10" ht="64.5" customHeight="1" thickBot="1">
      <c r="A16" s="3"/>
      <c r="B16" s="11" t="s">
        <v>64</v>
      </c>
      <c r="C16" s="2"/>
      <c r="D16" s="2"/>
      <c r="E16" s="2"/>
      <c r="F16" s="2"/>
      <c r="G16" s="2"/>
      <c r="H16" s="2"/>
      <c r="I16" s="2"/>
      <c r="J16" s="2"/>
    </row>
    <row r="17" spans="1:13" ht="16.5" thickBot="1">
      <c r="A17" s="3">
        <v>1</v>
      </c>
      <c r="B17" s="2" t="s">
        <v>57</v>
      </c>
      <c r="C17" s="2">
        <v>1</v>
      </c>
      <c r="D17" s="36">
        <f>E17+F17+G17</f>
        <v>11250</v>
      </c>
      <c r="E17" s="36">
        <v>9000</v>
      </c>
      <c r="F17" s="36"/>
      <c r="G17" s="36">
        <f aca="true" t="shared" si="0" ref="G17:G31">ROUND(E17/80*20,2)</f>
        <v>2250</v>
      </c>
      <c r="H17" s="36"/>
      <c r="I17" s="36">
        <v>1.15</v>
      </c>
      <c r="J17" s="36">
        <f aca="true" t="shared" si="1" ref="J17:J23">ROUND((C17*D17*(1+H17/100)*I17*9),0)</f>
        <v>116438</v>
      </c>
      <c r="K17" s="37">
        <f>(E17+G17)*I17</f>
        <v>12937.499999999998</v>
      </c>
      <c r="L17" s="38">
        <f>(M17-K17)*9</f>
        <v>-33484.499999999985</v>
      </c>
      <c r="M17" s="38">
        <v>9217</v>
      </c>
    </row>
    <row r="18" spans="1:13" ht="32.25" thickBot="1">
      <c r="A18" s="3">
        <v>2</v>
      </c>
      <c r="B18" s="2" t="s">
        <v>94</v>
      </c>
      <c r="C18" s="47">
        <v>0.25</v>
      </c>
      <c r="D18" s="36">
        <f aca="true" t="shared" si="2" ref="D18:D31">E18+F18+G18</f>
        <v>1833.79</v>
      </c>
      <c r="E18" s="36">
        <v>1467.03</v>
      </c>
      <c r="F18" s="36"/>
      <c r="G18" s="36">
        <f t="shared" si="0"/>
        <v>366.76</v>
      </c>
      <c r="H18" s="36"/>
      <c r="I18" s="36">
        <v>1.15</v>
      </c>
      <c r="J18" s="36">
        <f t="shared" si="1"/>
        <v>4745</v>
      </c>
      <c r="K18" s="37">
        <f>(E18+G18)*I18</f>
        <v>2108.8585</v>
      </c>
      <c r="L18" s="38">
        <f aca="true" t="shared" si="3" ref="L18:L23">(M18-K18)*9</f>
        <v>1758.5235000000016</v>
      </c>
      <c r="M18" s="38">
        <v>2304.25</v>
      </c>
    </row>
    <row r="19" spans="1:13" ht="16.5" thickBot="1">
      <c r="A19" s="3">
        <v>3</v>
      </c>
      <c r="B19" s="2" t="s">
        <v>58</v>
      </c>
      <c r="C19" s="2">
        <v>3</v>
      </c>
      <c r="D19" s="36">
        <f>E19+F19+G19</f>
        <v>7399.73</v>
      </c>
      <c r="E19" s="36">
        <v>5057.24</v>
      </c>
      <c r="F19" s="36">
        <v>862.54</v>
      </c>
      <c r="G19" s="36">
        <f>ROUND((E19+F19)/80*20,2)</f>
        <v>1479.95</v>
      </c>
      <c r="H19" s="36"/>
      <c r="I19" s="36">
        <v>1.15</v>
      </c>
      <c r="J19" s="36">
        <f t="shared" si="1"/>
        <v>229762</v>
      </c>
      <c r="K19" s="43">
        <f>(D19*I19)*3</f>
        <v>25529.068499999994</v>
      </c>
      <c r="L19" s="38">
        <f t="shared" si="3"/>
        <v>19097.383500000054</v>
      </c>
      <c r="M19" s="38">
        <v>27651</v>
      </c>
    </row>
    <row r="20" spans="1:13" ht="16.5" thickBot="1">
      <c r="A20" s="3">
        <v>4</v>
      </c>
      <c r="B20" s="2" t="s">
        <v>59</v>
      </c>
      <c r="C20" s="47">
        <v>0.25</v>
      </c>
      <c r="D20" s="36">
        <f t="shared" si="2"/>
        <v>1580.3899999999999</v>
      </c>
      <c r="E20" s="36">
        <v>1264.31</v>
      </c>
      <c r="F20" s="36"/>
      <c r="G20" s="36">
        <f t="shared" si="0"/>
        <v>316.08</v>
      </c>
      <c r="H20" s="36"/>
      <c r="I20" s="36">
        <v>1.15</v>
      </c>
      <c r="J20" s="36">
        <f t="shared" si="1"/>
        <v>4089</v>
      </c>
      <c r="K20" s="37">
        <f>(E20+G20)*I20</f>
        <v>1817.4484999999997</v>
      </c>
      <c r="L20" s="38">
        <f t="shared" si="3"/>
        <v>4381.213500000003</v>
      </c>
      <c r="M20" s="38">
        <v>2304.25</v>
      </c>
    </row>
    <row r="21" spans="1:13" ht="16.5" thickBot="1">
      <c r="A21" s="3">
        <v>5</v>
      </c>
      <c r="B21" s="2" t="s">
        <v>95</v>
      </c>
      <c r="C21" s="2">
        <v>0.5</v>
      </c>
      <c r="D21" s="36">
        <f>E21+F21+G21</f>
        <v>3160.7799999999997</v>
      </c>
      <c r="E21" s="36">
        <v>2528.62</v>
      </c>
      <c r="F21" s="36"/>
      <c r="G21" s="36">
        <f t="shared" si="0"/>
        <v>632.16</v>
      </c>
      <c r="H21" s="36"/>
      <c r="I21" s="36">
        <v>1.15</v>
      </c>
      <c r="J21" s="36">
        <f t="shared" si="1"/>
        <v>16357</v>
      </c>
      <c r="K21" s="37">
        <f>(E21+G21)*I21</f>
        <v>3634.8969999999995</v>
      </c>
      <c r="L21" s="38">
        <f>(M21-K21)*5</f>
        <v>4868.015000000003</v>
      </c>
      <c r="M21" s="38">
        <v>4608.5</v>
      </c>
    </row>
    <row r="22" spans="1:13" ht="16.5" thickBot="1">
      <c r="A22" s="3">
        <v>6</v>
      </c>
      <c r="B22" s="2" t="s">
        <v>60</v>
      </c>
      <c r="C22" s="47">
        <v>0.25</v>
      </c>
      <c r="D22" s="36">
        <f t="shared" si="2"/>
        <v>2303.7</v>
      </c>
      <c r="E22" s="36">
        <v>1842.96</v>
      </c>
      <c r="F22" s="36"/>
      <c r="G22" s="36">
        <f>ROUND(E22/80*20,2)</f>
        <v>460.74</v>
      </c>
      <c r="H22" s="36"/>
      <c r="I22" s="36">
        <v>1.15</v>
      </c>
      <c r="J22" s="36">
        <f t="shared" si="1"/>
        <v>5961</v>
      </c>
      <c r="K22" s="37">
        <f>(E22+G22)*I22</f>
        <v>2649.2549999999997</v>
      </c>
      <c r="L22" s="38"/>
      <c r="M22" s="38">
        <v>2304.25</v>
      </c>
    </row>
    <row r="23" spans="1:13" ht="16.5" thickBot="1">
      <c r="A23" s="3">
        <v>7</v>
      </c>
      <c r="B23" s="2" t="s">
        <v>61</v>
      </c>
      <c r="C23" s="47">
        <v>0.25</v>
      </c>
      <c r="D23" s="36">
        <f t="shared" si="2"/>
        <v>2000.36</v>
      </c>
      <c r="E23" s="36">
        <v>1600.29</v>
      </c>
      <c r="F23" s="36"/>
      <c r="G23" s="36">
        <f>ROUND(E23/80*20,2)</f>
        <v>400.07</v>
      </c>
      <c r="H23" s="36"/>
      <c r="I23" s="36">
        <v>1.15</v>
      </c>
      <c r="J23" s="36">
        <f t="shared" si="1"/>
        <v>5176</v>
      </c>
      <c r="K23" s="37">
        <f>(E23+G23)*I23</f>
        <v>2300.4139999999998</v>
      </c>
      <c r="L23" s="38">
        <f t="shared" si="3"/>
        <v>34.52400000000216</v>
      </c>
      <c r="M23" s="38">
        <v>2304.25</v>
      </c>
    </row>
    <row r="24" spans="1:10" ht="64.5" customHeight="1" thickBot="1">
      <c r="A24" s="14"/>
      <c r="B24" s="15" t="s">
        <v>65</v>
      </c>
      <c r="C24" s="2"/>
      <c r="D24" s="36"/>
      <c r="E24" s="36"/>
      <c r="F24" s="36"/>
      <c r="G24" s="36"/>
      <c r="H24" s="36"/>
      <c r="I24" s="36"/>
      <c r="J24" s="36"/>
    </row>
    <row r="25" spans="1:13" ht="16.5" thickBot="1">
      <c r="A25" s="14">
        <v>1</v>
      </c>
      <c r="B25" s="3" t="s">
        <v>57</v>
      </c>
      <c r="C25" s="2">
        <v>1</v>
      </c>
      <c r="D25" s="36">
        <f t="shared" si="2"/>
        <v>11700</v>
      </c>
      <c r="E25" s="36">
        <f>ROUND(E17*1.04,2)</f>
        <v>9360</v>
      </c>
      <c r="F25" s="36"/>
      <c r="G25" s="36">
        <f t="shared" si="0"/>
        <v>2340</v>
      </c>
      <c r="H25" s="36"/>
      <c r="I25" s="36">
        <v>1.15</v>
      </c>
      <c r="J25" s="36">
        <f aca="true" t="shared" si="4" ref="J25:J31">ROUND((C25*D25*(1+H25/100)*I25*3),0)</f>
        <v>40365</v>
      </c>
      <c r="K25" s="37">
        <f>D25*I25</f>
        <v>13454.999999999998</v>
      </c>
      <c r="L25" s="38">
        <f>(M25-K25)*9</f>
        <v>-38141.999999999985</v>
      </c>
      <c r="M25" s="38">
        <v>9217</v>
      </c>
    </row>
    <row r="26" spans="1:13" ht="32.25" thickBot="1">
      <c r="A26" s="14">
        <v>2</v>
      </c>
      <c r="B26" s="3" t="s">
        <v>94</v>
      </c>
      <c r="C26" s="47">
        <v>0.25</v>
      </c>
      <c r="D26" s="36">
        <f t="shared" si="2"/>
        <v>1907.14</v>
      </c>
      <c r="E26" s="36">
        <f aca="true" t="shared" si="5" ref="E26:E31">ROUND(E18*1.04,2)</f>
        <v>1525.71</v>
      </c>
      <c r="F26" s="36"/>
      <c r="G26" s="36">
        <f t="shared" si="0"/>
        <v>381.43</v>
      </c>
      <c r="H26" s="36"/>
      <c r="I26" s="36">
        <v>1.15</v>
      </c>
      <c r="J26" s="36">
        <f>ROUND((C26*D26*(1+H26/100)*I26*3),0)</f>
        <v>1645</v>
      </c>
      <c r="K26" s="37">
        <f aca="true" t="shared" si="6" ref="K26:K31">D26*I26</f>
        <v>2193.211</v>
      </c>
      <c r="L26" s="38">
        <f>(M26-K26)*9</f>
        <v>999.3510000000019</v>
      </c>
      <c r="M26" s="38">
        <v>2304.25</v>
      </c>
    </row>
    <row r="27" spans="1:13" ht="16.5" thickBot="1">
      <c r="A27" s="14">
        <v>3</v>
      </c>
      <c r="B27" s="3" t="s">
        <v>58</v>
      </c>
      <c r="C27" s="2">
        <v>3</v>
      </c>
      <c r="D27" s="36">
        <f>E27+F27+G27</f>
        <v>7652.59</v>
      </c>
      <c r="E27" s="36">
        <f t="shared" si="5"/>
        <v>5259.53</v>
      </c>
      <c r="F27" s="36">
        <v>862.54</v>
      </c>
      <c r="G27" s="36">
        <f>ROUND((E27+F27)/80*20,2)</f>
        <v>1530.52</v>
      </c>
      <c r="H27" s="36"/>
      <c r="I27" s="36">
        <v>1.15</v>
      </c>
      <c r="J27" s="36">
        <f>ROUND((C27*D27*(1+H27/100)*I27*3),0)</f>
        <v>79204</v>
      </c>
      <c r="K27" s="37">
        <f>(D27*I27)*3</f>
        <v>26401.4355</v>
      </c>
      <c r="L27" s="38">
        <f>(M27-K27)*9</f>
        <v>11246.080500000004</v>
      </c>
      <c r="M27" s="38">
        <v>27651</v>
      </c>
    </row>
    <row r="28" spans="1:13" ht="16.5" thickBot="1">
      <c r="A28" s="14">
        <v>4</v>
      </c>
      <c r="B28" s="3" t="s">
        <v>145</v>
      </c>
      <c r="C28" s="47">
        <v>0.25</v>
      </c>
      <c r="D28" s="36">
        <f t="shared" si="2"/>
        <v>1643.6000000000001</v>
      </c>
      <c r="E28" s="36">
        <f t="shared" si="5"/>
        <v>1314.88</v>
      </c>
      <c r="F28" s="36"/>
      <c r="G28" s="36">
        <f t="shared" si="0"/>
        <v>328.72</v>
      </c>
      <c r="H28" s="36"/>
      <c r="I28" s="36">
        <v>1.15</v>
      </c>
      <c r="J28" s="36">
        <f t="shared" si="4"/>
        <v>1418</v>
      </c>
      <c r="K28" s="37">
        <f t="shared" si="6"/>
        <v>1890.14</v>
      </c>
      <c r="L28" s="38">
        <f>(M28-K28)*9</f>
        <v>3726.989999999999</v>
      </c>
      <c r="M28" s="38">
        <v>2304.25</v>
      </c>
    </row>
    <row r="29" spans="1:13" ht="16.5" thickBot="1">
      <c r="A29" s="14">
        <v>5</v>
      </c>
      <c r="B29" s="3" t="s">
        <v>95</v>
      </c>
      <c r="C29" s="2">
        <v>0.5</v>
      </c>
      <c r="D29" s="36">
        <f t="shared" si="2"/>
        <v>3287.2000000000003</v>
      </c>
      <c r="E29" s="36">
        <f t="shared" si="5"/>
        <v>2629.76</v>
      </c>
      <c r="F29" s="36"/>
      <c r="G29" s="36">
        <f t="shared" si="0"/>
        <v>657.44</v>
      </c>
      <c r="H29" s="36"/>
      <c r="I29" s="36">
        <v>1.15</v>
      </c>
      <c r="J29" s="36">
        <f t="shared" si="4"/>
        <v>5670</v>
      </c>
      <c r="K29" s="37">
        <f t="shared" si="6"/>
        <v>3780.28</v>
      </c>
      <c r="L29" s="38">
        <f>(M29-K29)*5</f>
        <v>4141.0999999999985</v>
      </c>
      <c r="M29" s="38">
        <v>4608.5</v>
      </c>
    </row>
    <row r="30" spans="1:13" ht="16.5" thickBot="1">
      <c r="A30" s="14">
        <v>6</v>
      </c>
      <c r="B30" s="3" t="s">
        <v>60</v>
      </c>
      <c r="C30" s="47">
        <v>0.25</v>
      </c>
      <c r="D30" s="36">
        <f t="shared" si="2"/>
        <v>2395.85</v>
      </c>
      <c r="E30" s="36">
        <f t="shared" si="5"/>
        <v>1916.68</v>
      </c>
      <c r="F30" s="36"/>
      <c r="G30" s="36">
        <f t="shared" si="0"/>
        <v>479.17</v>
      </c>
      <c r="H30" s="36"/>
      <c r="I30" s="36">
        <v>1.15</v>
      </c>
      <c r="J30" s="36">
        <f t="shared" si="4"/>
        <v>2066</v>
      </c>
      <c r="K30" s="37">
        <f t="shared" si="6"/>
        <v>2755.2274999999995</v>
      </c>
      <c r="L30" s="38"/>
      <c r="M30" s="38">
        <v>2304.25</v>
      </c>
    </row>
    <row r="31" spans="1:13" ht="16.5" thickBot="1">
      <c r="A31" s="14">
        <v>7</v>
      </c>
      <c r="B31" s="3" t="s">
        <v>61</v>
      </c>
      <c r="C31" s="47">
        <v>0.25</v>
      </c>
      <c r="D31" s="36">
        <f t="shared" si="2"/>
        <v>2080.38</v>
      </c>
      <c r="E31" s="36">
        <f t="shared" si="5"/>
        <v>1664.3</v>
      </c>
      <c r="F31" s="36"/>
      <c r="G31" s="36">
        <f t="shared" si="0"/>
        <v>416.08</v>
      </c>
      <c r="H31" s="36"/>
      <c r="I31" s="36">
        <v>1.15</v>
      </c>
      <c r="J31" s="36">
        <f t="shared" si="4"/>
        <v>1794</v>
      </c>
      <c r="K31" s="37">
        <f t="shared" si="6"/>
        <v>2392.437</v>
      </c>
      <c r="L31" s="38">
        <f>(M31-K31)*9</f>
        <v>-793.6829999999991</v>
      </c>
      <c r="M31" s="38">
        <v>2304.25</v>
      </c>
    </row>
    <row r="32" spans="1:10" ht="16.5" thickBot="1">
      <c r="A32" s="120" t="s">
        <v>12</v>
      </c>
      <c r="B32" s="121"/>
      <c r="C32" s="11" t="s">
        <v>13</v>
      </c>
      <c r="D32" s="39"/>
      <c r="E32" s="39" t="s">
        <v>13</v>
      </c>
      <c r="F32" s="39" t="s">
        <v>13</v>
      </c>
      <c r="G32" s="39" t="s">
        <v>13</v>
      </c>
      <c r="H32" s="39" t="s">
        <v>13</v>
      </c>
      <c r="I32" s="39" t="s">
        <v>13</v>
      </c>
      <c r="J32" s="39">
        <f>SUM(J17:J31)+127988</f>
        <v>642678</v>
      </c>
    </row>
    <row r="33" ht="15.75">
      <c r="A33" s="1"/>
    </row>
    <row r="34" spans="1:3" ht="15.75">
      <c r="A34" s="1"/>
      <c r="B34" s="41" t="s">
        <v>62</v>
      </c>
      <c r="C34" s="42">
        <f>12972*5.5*12-J32</f>
        <v>213474</v>
      </c>
    </row>
    <row r="35" ht="15.75">
      <c r="A35" s="1"/>
    </row>
    <row r="36" spans="1:11" s="12" customFormat="1" ht="16.5" thickBot="1">
      <c r="A36" s="110" t="s">
        <v>66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32"/>
    </row>
    <row r="37" spans="1:11" s="12" customFormat="1" ht="21.75" customHeight="1" thickBot="1">
      <c r="A37" s="111" t="s">
        <v>67</v>
      </c>
      <c r="B37" s="112"/>
      <c r="C37" s="115" t="s">
        <v>68</v>
      </c>
      <c r="D37" s="116"/>
      <c r="E37" s="117"/>
      <c r="F37" s="111" t="s">
        <v>69</v>
      </c>
      <c r="G37" s="112"/>
      <c r="H37" s="112"/>
      <c r="I37" s="108"/>
      <c r="J37" s="108" t="s">
        <v>70</v>
      </c>
      <c r="K37" s="32"/>
    </row>
    <row r="38" spans="1:11" s="12" customFormat="1" ht="30.75" customHeight="1" thickBot="1">
      <c r="A38" s="113"/>
      <c r="B38" s="114"/>
      <c r="C38" s="10" t="s">
        <v>71</v>
      </c>
      <c r="D38" s="100" t="s">
        <v>72</v>
      </c>
      <c r="E38" s="101"/>
      <c r="F38" s="115" t="s">
        <v>73</v>
      </c>
      <c r="G38" s="117"/>
      <c r="H38" s="100" t="s">
        <v>74</v>
      </c>
      <c r="I38" s="101"/>
      <c r="J38" s="109"/>
      <c r="K38" s="32"/>
    </row>
    <row r="39" spans="1:11" s="12" customFormat="1" ht="16.5" thickBot="1">
      <c r="A39" s="87" t="s">
        <v>75</v>
      </c>
      <c r="B39" s="88"/>
      <c r="C39" s="17">
        <v>28</v>
      </c>
      <c r="D39" s="100">
        <v>84</v>
      </c>
      <c r="E39" s="101"/>
      <c r="F39" s="102">
        <v>12972</v>
      </c>
      <c r="G39" s="103"/>
      <c r="H39" s="93">
        <f>ROUND(F39/29.3,2)</f>
        <v>442.73</v>
      </c>
      <c r="I39" s="94"/>
      <c r="J39" s="36">
        <f>F39*3</f>
        <v>38916</v>
      </c>
      <c r="K39" s="32"/>
    </row>
    <row r="40" spans="1:11" s="12" customFormat="1" ht="16.5" thickBot="1">
      <c r="A40" s="87" t="s">
        <v>145</v>
      </c>
      <c r="B40" s="88"/>
      <c r="C40" s="17">
        <v>28</v>
      </c>
      <c r="D40" s="100">
        <v>28</v>
      </c>
      <c r="E40" s="101"/>
      <c r="F40" s="102">
        <f>F39*0.25</f>
        <v>3243</v>
      </c>
      <c r="G40" s="103"/>
      <c r="H40" s="93">
        <f>ROUND(F40/29.3,2)</f>
        <v>110.68</v>
      </c>
      <c r="I40" s="94"/>
      <c r="J40" s="36">
        <f>F40</f>
        <v>3243</v>
      </c>
      <c r="K40" s="32"/>
    </row>
    <row r="41" spans="1:11" s="12" customFormat="1" ht="16.5" thickBot="1">
      <c r="A41" s="87" t="s">
        <v>57</v>
      </c>
      <c r="B41" s="88"/>
      <c r="C41" s="17">
        <v>28</v>
      </c>
      <c r="D41" s="100">
        <v>28</v>
      </c>
      <c r="E41" s="101"/>
      <c r="F41" s="102">
        <v>12972</v>
      </c>
      <c r="G41" s="103"/>
      <c r="H41" s="93">
        <f>ROUND(F41/29.3,2)</f>
        <v>442.73</v>
      </c>
      <c r="I41" s="94"/>
      <c r="J41" s="36">
        <v>12837.45</v>
      </c>
      <c r="K41" s="32"/>
    </row>
    <row r="42" spans="1:11" s="12" customFormat="1" ht="16.5" thickBot="1">
      <c r="A42" s="89" t="s">
        <v>76</v>
      </c>
      <c r="B42" s="90"/>
      <c r="C42" s="18"/>
      <c r="D42" s="89"/>
      <c r="E42" s="90"/>
      <c r="F42" s="98"/>
      <c r="G42" s="99"/>
      <c r="H42" s="95"/>
      <c r="I42" s="96"/>
      <c r="J42" s="39">
        <f>SUM(J39:J41)</f>
        <v>54996.45</v>
      </c>
      <c r="K42" s="32"/>
    </row>
    <row r="43" spans="1:16" ht="15.75">
      <c r="A43" s="1"/>
      <c r="O43">
        <f>579157+124325</f>
        <v>703482</v>
      </c>
      <c r="P43" s="50">
        <f>C44-O43</f>
        <v>207665.68999999994</v>
      </c>
    </row>
    <row r="44" spans="1:3" ht="15.75">
      <c r="A44" s="97" t="s">
        <v>91</v>
      </c>
      <c r="B44" s="97"/>
      <c r="C44" s="40">
        <f>J32+C34+J42-0.76</f>
        <v>911147.69</v>
      </c>
    </row>
    <row r="45" spans="1:4" ht="15.75">
      <c r="A45" s="19"/>
      <c r="B45" s="77" t="s">
        <v>146</v>
      </c>
      <c r="C45" s="79" t="s">
        <v>147</v>
      </c>
      <c r="D45" s="81" t="s">
        <v>148</v>
      </c>
    </row>
    <row r="46" spans="2:4" ht="12.75">
      <c r="B46" s="78">
        <v>884408</v>
      </c>
      <c r="C46" s="80">
        <f>C44</f>
        <v>911147.69</v>
      </c>
      <c r="D46" s="80">
        <f>C46-B46</f>
        <v>26739.689999999944</v>
      </c>
    </row>
    <row r="47" spans="2:4" ht="12.75">
      <c r="B47" s="52"/>
      <c r="C47" s="82"/>
      <c r="D47" s="82"/>
    </row>
    <row r="48" spans="1:11" s="12" customFormat="1" ht="15.75">
      <c r="A48" s="91" t="s">
        <v>114</v>
      </c>
      <c r="B48" s="91"/>
      <c r="C48" s="91"/>
      <c r="D48" s="91"/>
      <c r="E48" s="91"/>
      <c r="F48" s="91"/>
      <c r="G48" s="91"/>
      <c r="H48" s="91"/>
      <c r="I48" s="91"/>
      <c r="J48" s="91"/>
      <c r="K48" s="32"/>
    </row>
    <row r="49" spans="4:11" s="12" customFormat="1" ht="15.75">
      <c r="D49" s="92"/>
      <c r="E49" s="92"/>
      <c r="K49" s="32"/>
    </row>
  </sheetData>
  <sheetProtection/>
  <mergeCells count="44">
    <mergeCell ref="H40:I40"/>
    <mergeCell ref="D13:D14"/>
    <mergeCell ref="E13:G13"/>
    <mergeCell ref="A32:B32"/>
    <mergeCell ref="B12:B14"/>
    <mergeCell ref="C12:C14"/>
    <mergeCell ref="D12:G12"/>
    <mergeCell ref="A12:A14"/>
    <mergeCell ref="F38:G38"/>
    <mergeCell ref="F39:G39"/>
    <mergeCell ref="A2:J2"/>
    <mergeCell ref="A3:J3"/>
    <mergeCell ref="A4:J4"/>
    <mergeCell ref="A5:J5"/>
    <mergeCell ref="A7:J7"/>
    <mergeCell ref="A8:J8"/>
    <mergeCell ref="A10:J10"/>
    <mergeCell ref="I12:I14"/>
    <mergeCell ref="J12:J14"/>
    <mergeCell ref="J37:J38"/>
    <mergeCell ref="A36:J36"/>
    <mergeCell ref="F37:I37"/>
    <mergeCell ref="H38:I38"/>
    <mergeCell ref="A37:B38"/>
    <mergeCell ref="C37:E37"/>
    <mergeCell ref="H12:H14"/>
    <mergeCell ref="F42:G42"/>
    <mergeCell ref="D38:E38"/>
    <mergeCell ref="D39:E39"/>
    <mergeCell ref="D42:E42"/>
    <mergeCell ref="D41:E41"/>
    <mergeCell ref="F41:G41"/>
    <mergeCell ref="D40:E40"/>
    <mergeCell ref="F40:G40"/>
    <mergeCell ref="A39:B39"/>
    <mergeCell ref="A42:B42"/>
    <mergeCell ref="A48:J48"/>
    <mergeCell ref="D49:E49"/>
    <mergeCell ref="H39:I39"/>
    <mergeCell ref="H42:I42"/>
    <mergeCell ref="A44:B44"/>
    <mergeCell ref="A41:B41"/>
    <mergeCell ref="H41:I41"/>
    <mergeCell ref="A40:B40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1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7.00390625" style="0" customWidth="1"/>
    <col min="2" max="2" width="33.28125" style="0" customWidth="1"/>
    <col min="3" max="5" width="20.7109375" style="0" customWidth="1"/>
  </cols>
  <sheetData>
    <row r="2" spans="1:5" ht="15.75">
      <c r="A2" s="104" t="s">
        <v>0</v>
      </c>
      <c r="B2" s="104"/>
      <c r="C2" s="104"/>
      <c r="D2" s="104"/>
      <c r="E2" s="104"/>
    </row>
    <row r="3" spans="1:5" ht="15.75">
      <c r="A3" s="104" t="s">
        <v>98</v>
      </c>
      <c r="B3" s="104"/>
      <c r="C3" s="104"/>
      <c r="D3" s="104"/>
      <c r="E3" s="104"/>
    </row>
    <row r="4" spans="1:5" ht="15.75">
      <c r="A4" s="118" t="s">
        <v>97</v>
      </c>
      <c r="B4" s="118"/>
      <c r="C4" s="118"/>
      <c r="D4" s="118"/>
      <c r="E4" s="118"/>
    </row>
    <row r="5" spans="1:5" ht="12.75">
      <c r="A5" s="119" t="s">
        <v>1</v>
      </c>
      <c r="B5" s="119"/>
      <c r="C5" s="119"/>
      <c r="D5" s="119"/>
      <c r="E5" s="119"/>
    </row>
    <row r="6" ht="15.75">
      <c r="A6" s="1"/>
    </row>
    <row r="7" spans="1:5" ht="15.75">
      <c r="A7" s="104" t="s">
        <v>149</v>
      </c>
      <c r="B7" s="104"/>
      <c r="C7" s="104"/>
      <c r="D7" s="104"/>
      <c r="E7" s="104"/>
    </row>
    <row r="8" spans="1:5" ht="15.75">
      <c r="A8" s="104" t="s">
        <v>63</v>
      </c>
      <c r="B8" s="104"/>
      <c r="C8" s="104"/>
      <c r="D8" s="104"/>
      <c r="E8" s="104"/>
    </row>
    <row r="9" spans="1:5" ht="12.75">
      <c r="A9" s="119"/>
      <c r="B9" s="119"/>
      <c r="C9" s="119"/>
      <c r="D9" s="119"/>
      <c r="E9" s="119"/>
    </row>
    <row r="10" spans="1:5" ht="15.75">
      <c r="A10" s="104" t="s">
        <v>111</v>
      </c>
      <c r="B10" s="104"/>
      <c r="C10" s="104"/>
      <c r="D10" s="104"/>
      <c r="E10" s="104"/>
    </row>
    <row r="11" spans="1:5" ht="15.75">
      <c r="A11" s="104" t="s">
        <v>88</v>
      </c>
      <c r="B11" s="104"/>
      <c r="C11" s="104"/>
      <c r="D11" s="104"/>
      <c r="E11" s="104"/>
    </row>
    <row r="12" ht="16.5" thickBot="1">
      <c r="A12" s="1"/>
    </row>
    <row r="13" spans="1:5" ht="37.5" customHeight="1" thickBot="1">
      <c r="A13" s="6" t="s">
        <v>3</v>
      </c>
      <c r="B13" s="4" t="s">
        <v>14</v>
      </c>
      <c r="C13" s="4" t="s">
        <v>50</v>
      </c>
      <c r="D13" s="4" t="s">
        <v>55</v>
      </c>
      <c r="E13" s="4" t="s">
        <v>56</v>
      </c>
    </row>
    <row r="14" spans="1:5" ht="59.25" customHeight="1" thickBot="1">
      <c r="A14" s="67">
        <v>1</v>
      </c>
      <c r="B14" s="53" t="s">
        <v>132</v>
      </c>
      <c r="C14" s="2">
        <v>1</v>
      </c>
      <c r="D14" s="36">
        <v>65000</v>
      </c>
      <c r="E14" s="36">
        <f>D14</f>
        <v>65000</v>
      </c>
    </row>
    <row r="15" spans="1:5" ht="16.5" thickBot="1">
      <c r="A15" s="3"/>
      <c r="B15" s="7" t="s">
        <v>12</v>
      </c>
      <c r="C15" s="2"/>
      <c r="D15" s="2" t="s">
        <v>13</v>
      </c>
      <c r="E15" s="69">
        <f>SUM(E14:E14)</f>
        <v>65000</v>
      </c>
    </row>
    <row r="16" ht="15.75">
      <c r="A16" s="9"/>
    </row>
    <row r="18" spans="1:5" s="12" customFormat="1" ht="15.75">
      <c r="A18" s="91" t="s">
        <v>110</v>
      </c>
      <c r="B18" s="91"/>
      <c r="C18" s="91"/>
      <c r="D18" s="91"/>
      <c r="E18" s="91"/>
    </row>
    <row r="19" s="12" customFormat="1" ht="15.75"/>
  </sheetData>
  <sheetProtection/>
  <mergeCells count="10">
    <mergeCell ref="A9:E9"/>
    <mergeCell ref="A10:E10"/>
    <mergeCell ref="A11:E11"/>
    <mergeCell ref="A18:E18"/>
    <mergeCell ref="A2:E2"/>
    <mergeCell ref="A3:E3"/>
    <mergeCell ref="A4:E4"/>
    <mergeCell ref="A5:E5"/>
    <mergeCell ref="A7:E7"/>
    <mergeCell ref="A8:E8"/>
  </mergeCells>
  <printOptions/>
  <pageMargins left="0.984251968503937" right="0.7086614173228347" top="0.5905511811023623" bottom="0.5905511811023623" header="0.31496062992125984" footer="0.31496062992125984"/>
  <pageSetup fitToHeight="0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1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7.00390625" style="0" customWidth="1"/>
    <col min="2" max="2" width="33.28125" style="0" customWidth="1"/>
    <col min="3" max="5" width="20.7109375" style="0" customWidth="1"/>
  </cols>
  <sheetData>
    <row r="2" spans="1:5" ht="15.75">
      <c r="A2" s="104" t="s">
        <v>0</v>
      </c>
      <c r="B2" s="104"/>
      <c r="C2" s="104"/>
      <c r="D2" s="104"/>
      <c r="E2" s="104"/>
    </row>
    <row r="3" spans="1:5" ht="15.75">
      <c r="A3" s="104" t="s">
        <v>98</v>
      </c>
      <c r="B3" s="104"/>
      <c r="C3" s="104"/>
      <c r="D3" s="104"/>
      <c r="E3" s="104"/>
    </row>
    <row r="4" spans="1:5" ht="15.75">
      <c r="A4" s="118" t="s">
        <v>97</v>
      </c>
      <c r="B4" s="118"/>
      <c r="C4" s="118"/>
      <c r="D4" s="118"/>
      <c r="E4" s="118"/>
    </row>
    <row r="5" spans="1:5" ht="12.75">
      <c r="A5" s="119" t="s">
        <v>1</v>
      </c>
      <c r="B5" s="119"/>
      <c r="C5" s="119"/>
      <c r="D5" s="119"/>
      <c r="E5" s="119"/>
    </row>
    <row r="6" ht="15.75">
      <c r="A6" s="1"/>
    </row>
    <row r="7" spans="1:5" ht="15.75">
      <c r="A7" s="104" t="s">
        <v>142</v>
      </c>
      <c r="B7" s="104"/>
      <c r="C7" s="104"/>
      <c r="D7" s="104"/>
      <c r="E7" s="104"/>
    </row>
    <row r="8" spans="1:5" ht="15.75">
      <c r="A8" s="104" t="s">
        <v>63</v>
      </c>
      <c r="B8" s="104"/>
      <c r="C8" s="104"/>
      <c r="D8" s="104"/>
      <c r="E8" s="104"/>
    </row>
    <row r="9" spans="1:5" ht="12.75">
      <c r="A9" s="119"/>
      <c r="B9" s="119"/>
      <c r="C9" s="119"/>
      <c r="D9" s="119"/>
      <c r="E9" s="119"/>
    </row>
    <row r="10" spans="1:5" ht="15.75">
      <c r="A10" s="104" t="s">
        <v>111</v>
      </c>
      <c r="B10" s="104"/>
      <c r="C10" s="104"/>
      <c r="D10" s="104"/>
      <c r="E10" s="104"/>
    </row>
    <row r="11" spans="1:5" ht="15.75">
      <c r="A11" s="104" t="s">
        <v>88</v>
      </c>
      <c r="B11" s="104"/>
      <c r="C11" s="104"/>
      <c r="D11" s="104"/>
      <c r="E11" s="104"/>
    </row>
    <row r="12" ht="16.5" thickBot="1">
      <c r="A12" s="1"/>
    </row>
    <row r="13" spans="1:5" ht="37.5" customHeight="1" thickBot="1">
      <c r="A13" s="6" t="s">
        <v>3</v>
      </c>
      <c r="B13" s="4" t="s">
        <v>14</v>
      </c>
      <c r="C13" s="4" t="s">
        <v>50</v>
      </c>
      <c r="D13" s="4" t="s">
        <v>55</v>
      </c>
      <c r="E13" s="4" t="s">
        <v>56</v>
      </c>
    </row>
    <row r="14" spans="1:5" ht="59.25" customHeight="1" thickBot="1">
      <c r="A14" s="67">
        <v>1</v>
      </c>
      <c r="B14" s="53" t="s">
        <v>150</v>
      </c>
      <c r="C14" s="2">
        <v>1</v>
      </c>
      <c r="D14" s="36">
        <v>6645</v>
      </c>
      <c r="E14" s="36">
        <f>D14</f>
        <v>6645</v>
      </c>
    </row>
    <row r="15" spans="1:5" ht="16.5" thickBot="1">
      <c r="A15" s="3"/>
      <c r="B15" s="7" t="s">
        <v>12</v>
      </c>
      <c r="C15" s="2"/>
      <c r="D15" s="2" t="s">
        <v>13</v>
      </c>
      <c r="E15" s="69">
        <f>SUM(E14:E14)</f>
        <v>6645</v>
      </c>
    </row>
    <row r="16" ht="15.75">
      <c r="A16" s="9"/>
    </row>
    <row r="18" spans="1:5" s="12" customFormat="1" ht="15.75">
      <c r="A18" s="91" t="s">
        <v>110</v>
      </c>
      <c r="B18" s="91"/>
      <c r="C18" s="91"/>
      <c r="D18" s="91"/>
      <c r="E18" s="91"/>
    </row>
    <row r="19" s="12" customFormat="1" ht="15.75"/>
  </sheetData>
  <sheetProtection/>
  <mergeCells count="10">
    <mergeCell ref="A9:E9"/>
    <mergeCell ref="A10:E10"/>
    <mergeCell ref="A11:E11"/>
    <mergeCell ref="A18:E18"/>
    <mergeCell ref="A2:E2"/>
    <mergeCell ref="A3:E3"/>
    <mergeCell ref="A4:E4"/>
    <mergeCell ref="A5:E5"/>
    <mergeCell ref="A7:E7"/>
    <mergeCell ref="A8:E8"/>
  </mergeCells>
  <printOptions/>
  <pageMargins left="0.984251968503937" right="0.7086614173228347" top="0.5905511811023623" bottom="0.5905511811023623" header="0.31496062992125984" footer="0.31496062992125984"/>
  <pageSetup fitToHeight="0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18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00390625" style="0" customWidth="1"/>
    <col min="2" max="2" width="33.28125" style="0" customWidth="1"/>
    <col min="3" max="5" width="20.7109375" style="0" customWidth="1"/>
  </cols>
  <sheetData>
    <row r="2" spans="1:5" ht="15.75">
      <c r="A2" s="104" t="s">
        <v>0</v>
      </c>
      <c r="B2" s="104"/>
      <c r="C2" s="104"/>
      <c r="D2" s="104"/>
      <c r="E2" s="104"/>
    </row>
    <row r="3" spans="1:5" ht="15.75">
      <c r="A3" s="104" t="s">
        <v>98</v>
      </c>
      <c r="B3" s="104"/>
      <c r="C3" s="104"/>
      <c r="D3" s="104"/>
      <c r="E3" s="104"/>
    </row>
    <row r="4" spans="1:5" ht="15.75">
      <c r="A4" s="118" t="s">
        <v>97</v>
      </c>
      <c r="B4" s="118"/>
      <c r="C4" s="118"/>
      <c r="D4" s="118"/>
      <c r="E4" s="118"/>
    </row>
    <row r="5" spans="1:5" ht="12.75">
      <c r="A5" s="119" t="s">
        <v>1</v>
      </c>
      <c r="B5" s="119"/>
      <c r="C5" s="119"/>
      <c r="D5" s="119"/>
      <c r="E5" s="119"/>
    </row>
    <row r="6" ht="15.75">
      <c r="A6" s="1"/>
    </row>
    <row r="7" spans="1:5" ht="15.75">
      <c r="A7" s="104" t="s">
        <v>151</v>
      </c>
      <c r="B7" s="104"/>
      <c r="C7" s="104"/>
      <c r="D7" s="104"/>
      <c r="E7" s="104"/>
    </row>
    <row r="8" spans="1:5" ht="15.75">
      <c r="A8" s="104" t="s">
        <v>63</v>
      </c>
      <c r="B8" s="104"/>
      <c r="C8" s="104"/>
      <c r="D8" s="104"/>
      <c r="E8" s="104"/>
    </row>
    <row r="9" spans="1:5" ht="12.75">
      <c r="A9" s="119"/>
      <c r="B9" s="119"/>
      <c r="C9" s="119"/>
      <c r="D9" s="119"/>
      <c r="E9" s="119"/>
    </row>
    <row r="10" spans="1:5" ht="15.75">
      <c r="A10" s="104" t="s">
        <v>111</v>
      </c>
      <c r="B10" s="104"/>
      <c r="C10" s="104"/>
      <c r="D10" s="104"/>
      <c r="E10" s="104"/>
    </row>
    <row r="11" spans="1:5" ht="15.75">
      <c r="A11" s="104" t="s">
        <v>88</v>
      </c>
      <c r="B11" s="104"/>
      <c r="C11" s="104"/>
      <c r="D11" s="104"/>
      <c r="E11" s="104"/>
    </row>
    <row r="12" ht="16.5" thickBot="1">
      <c r="A12" s="1"/>
    </row>
    <row r="13" spans="1:5" ht="37.5" customHeight="1" thickBot="1">
      <c r="A13" s="6" t="s">
        <v>3</v>
      </c>
      <c r="B13" s="4" t="s">
        <v>14</v>
      </c>
      <c r="C13" s="4" t="s">
        <v>50</v>
      </c>
      <c r="D13" s="4" t="s">
        <v>55</v>
      </c>
      <c r="E13" s="4" t="s">
        <v>56</v>
      </c>
    </row>
    <row r="14" spans="1:5" ht="59.25" customHeight="1" thickBot="1">
      <c r="A14" s="67">
        <v>1</v>
      </c>
      <c r="B14" s="53" t="s">
        <v>152</v>
      </c>
      <c r="C14" s="2">
        <v>1</v>
      </c>
      <c r="D14" s="36">
        <v>3500</v>
      </c>
      <c r="E14" s="36">
        <f>D14</f>
        <v>3500</v>
      </c>
    </row>
    <row r="15" spans="1:5" ht="16.5" thickBot="1">
      <c r="A15" s="3"/>
      <c r="B15" s="7" t="s">
        <v>12</v>
      </c>
      <c r="C15" s="2"/>
      <c r="D15" s="2" t="s">
        <v>13</v>
      </c>
      <c r="E15" s="69">
        <f>SUM(E14:E14)</f>
        <v>3500</v>
      </c>
    </row>
    <row r="16" ht="15.75">
      <c r="A16" s="9"/>
    </row>
    <row r="18" spans="1:5" s="12" customFormat="1" ht="15.75">
      <c r="A18" s="91" t="s">
        <v>110</v>
      </c>
      <c r="B18" s="91"/>
      <c r="C18" s="91"/>
      <c r="D18" s="91"/>
      <c r="E18" s="91"/>
    </row>
    <row r="19" s="12" customFormat="1" ht="15.75"/>
  </sheetData>
  <sheetProtection/>
  <mergeCells count="10">
    <mergeCell ref="A9:E9"/>
    <mergeCell ref="A10:E10"/>
    <mergeCell ref="A11:E11"/>
    <mergeCell ref="A18:E18"/>
    <mergeCell ref="A2:E2"/>
    <mergeCell ref="A3:E3"/>
    <mergeCell ref="A4:E4"/>
    <mergeCell ref="A5:E5"/>
    <mergeCell ref="A7:E7"/>
    <mergeCell ref="A8:E8"/>
  </mergeCells>
  <printOptions/>
  <pageMargins left="0.984251968503937" right="0.7086614173228347" top="0.5905511811023623" bottom="0.5905511811023623" header="0.31496062992125984" footer="0.31496062992125984"/>
  <pageSetup fitToHeight="0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2:I24"/>
  <sheetViews>
    <sheetView zoomScalePageLayoutView="0" workbookViewId="0" topLeftCell="A4">
      <selection activeCell="L18" sqref="L18"/>
    </sheetView>
  </sheetViews>
  <sheetFormatPr defaultColWidth="9.140625" defaultRowHeight="12.75"/>
  <cols>
    <col min="1" max="1" width="6.8515625" style="0" customWidth="1"/>
    <col min="2" max="2" width="26.00390625" style="0" customWidth="1"/>
    <col min="3" max="3" width="16.28125" style="0" customWidth="1"/>
    <col min="4" max="4" width="16.8515625" style="0" customWidth="1"/>
    <col min="5" max="5" width="9.00390625" style="0" customWidth="1"/>
    <col min="6" max="6" width="20.7109375" style="0" customWidth="1"/>
    <col min="9" max="9" width="9.7109375" style="0" bestFit="1" customWidth="1"/>
  </cols>
  <sheetData>
    <row r="2" spans="1:6" ht="15.75">
      <c r="A2" s="104" t="s">
        <v>0</v>
      </c>
      <c r="B2" s="104"/>
      <c r="C2" s="104"/>
      <c r="D2" s="104"/>
      <c r="E2" s="104"/>
      <c r="F2" s="104"/>
    </row>
    <row r="3" spans="1:6" ht="15.75">
      <c r="A3" s="104" t="s">
        <v>98</v>
      </c>
      <c r="B3" s="104"/>
      <c r="C3" s="104"/>
      <c r="D3" s="104"/>
      <c r="E3" s="104"/>
      <c r="F3" s="104"/>
    </row>
    <row r="4" spans="1:6" ht="15.75">
      <c r="A4" s="118" t="s">
        <v>97</v>
      </c>
      <c r="B4" s="118"/>
      <c r="C4" s="118"/>
      <c r="D4" s="118"/>
      <c r="E4" s="118"/>
      <c r="F4" s="118"/>
    </row>
    <row r="5" spans="1:6" ht="12.75">
      <c r="A5" s="119" t="s">
        <v>1</v>
      </c>
      <c r="B5" s="119"/>
      <c r="C5" s="119"/>
      <c r="D5" s="119"/>
      <c r="E5" s="119"/>
      <c r="F5" s="119"/>
    </row>
    <row r="6" ht="15.75">
      <c r="A6" s="1"/>
    </row>
    <row r="7" spans="1:6" ht="15.75">
      <c r="A7" s="104" t="s">
        <v>153</v>
      </c>
      <c r="B7" s="104"/>
      <c r="C7" s="104"/>
      <c r="D7" s="104"/>
      <c r="E7" s="104"/>
      <c r="F7" s="104"/>
    </row>
    <row r="8" spans="1:6" ht="15.75">
      <c r="A8" s="104" t="s">
        <v>77</v>
      </c>
      <c r="B8" s="104"/>
      <c r="C8" s="104"/>
      <c r="D8" s="104"/>
      <c r="E8" s="104"/>
      <c r="F8" s="104"/>
    </row>
    <row r="9" spans="1:6" ht="12.75">
      <c r="A9" s="119"/>
      <c r="B9" s="119"/>
      <c r="C9" s="119"/>
      <c r="D9" s="119"/>
      <c r="E9" s="119"/>
      <c r="F9" s="119"/>
    </row>
    <row r="10" spans="1:6" ht="15.75">
      <c r="A10" s="104" t="s">
        <v>89</v>
      </c>
      <c r="B10" s="104"/>
      <c r="C10" s="104"/>
      <c r="D10" s="104"/>
      <c r="E10" s="104"/>
      <c r="F10" s="104"/>
    </row>
    <row r="11" spans="1:6" ht="15.75">
      <c r="A11" s="104" t="s">
        <v>88</v>
      </c>
      <c r="B11" s="104"/>
      <c r="C11" s="104"/>
      <c r="D11" s="104"/>
      <c r="E11" s="104"/>
      <c r="F11" s="104"/>
    </row>
    <row r="12" ht="16.5" thickBot="1">
      <c r="A12" s="1"/>
    </row>
    <row r="13" spans="1:6" ht="37.5" customHeight="1" thickBot="1">
      <c r="A13" s="59" t="s">
        <v>3</v>
      </c>
      <c r="B13" s="60" t="s">
        <v>14</v>
      </c>
      <c r="C13" s="60" t="s">
        <v>105</v>
      </c>
      <c r="D13" s="60" t="s">
        <v>50</v>
      </c>
      <c r="E13" s="60" t="s">
        <v>106</v>
      </c>
      <c r="F13" s="60" t="s">
        <v>45</v>
      </c>
    </row>
    <row r="14" spans="1:6" ht="13.5" thickBot="1">
      <c r="A14" s="61">
        <v>1</v>
      </c>
      <c r="B14" s="62">
        <v>2</v>
      </c>
      <c r="C14" s="62">
        <v>3</v>
      </c>
      <c r="D14" s="62">
        <v>4</v>
      </c>
      <c r="E14" s="62">
        <v>5</v>
      </c>
      <c r="F14" s="62">
        <v>6</v>
      </c>
    </row>
    <row r="15" spans="1:6" ht="13.5" thickBot="1">
      <c r="A15" s="61">
        <v>29</v>
      </c>
      <c r="B15" s="66" t="s">
        <v>107</v>
      </c>
      <c r="C15" s="62"/>
      <c r="D15" s="62">
        <v>16</v>
      </c>
      <c r="E15" s="63">
        <v>1664</v>
      </c>
      <c r="F15" s="63">
        <f>D15*E15*12</f>
        <v>319488</v>
      </c>
    </row>
    <row r="16" spans="1:9" ht="13.5" thickBot="1">
      <c r="A16" s="61"/>
      <c r="B16" s="64" t="s">
        <v>12</v>
      </c>
      <c r="C16" s="62"/>
      <c r="D16" s="62" t="s">
        <v>13</v>
      </c>
      <c r="E16" s="62"/>
      <c r="F16" s="65">
        <f>SUM(F15:F15)</f>
        <v>319488</v>
      </c>
      <c r="I16" s="38"/>
    </row>
    <row r="17" ht="16.5" thickBot="1">
      <c r="A17" s="9"/>
    </row>
    <row r="18" spans="1:6" ht="26.25" thickBot="1">
      <c r="A18" s="59" t="s">
        <v>3</v>
      </c>
      <c r="B18" s="60" t="s">
        <v>14</v>
      </c>
      <c r="C18" s="60" t="s">
        <v>105</v>
      </c>
      <c r="D18" s="60" t="s">
        <v>50</v>
      </c>
      <c r="E18" s="60" t="s">
        <v>106</v>
      </c>
      <c r="F18" s="60" t="s">
        <v>45</v>
      </c>
    </row>
    <row r="19" spans="1:6" s="12" customFormat="1" ht="16.5" thickBot="1">
      <c r="A19" s="61">
        <v>1</v>
      </c>
      <c r="B19" s="62">
        <v>2</v>
      </c>
      <c r="C19" s="62">
        <v>3</v>
      </c>
      <c r="D19" s="62">
        <v>4</v>
      </c>
      <c r="E19" s="62">
        <v>5</v>
      </c>
      <c r="F19" s="62">
        <v>6</v>
      </c>
    </row>
    <row r="20" spans="1:6" ht="51.75" thickBot="1">
      <c r="A20" s="61">
        <v>1</v>
      </c>
      <c r="B20" s="66" t="s">
        <v>156</v>
      </c>
      <c r="C20" s="66"/>
      <c r="D20" s="62">
        <v>1</v>
      </c>
      <c r="E20" s="63">
        <v>7724.9</v>
      </c>
      <c r="F20" s="63">
        <f>E20*D20</f>
        <v>7724.9</v>
      </c>
    </row>
    <row r="21" spans="1:6" ht="13.5" thickBot="1">
      <c r="A21" s="61"/>
      <c r="B21" s="64" t="s">
        <v>12</v>
      </c>
      <c r="C21" s="62"/>
      <c r="D21" s="62" t="s">
        <v>13</v>
      </c>
      <c r="E21" s="62"/>
      <c r="F21" s="65">
        <f>SUM(F20)</f>
        <v>7724.9</v>
      </c>
    </row>
    <row r="22" spans="1:6" ht="12.75">
      <c r="A22" s="84"/>
      <c r="B22" s="85"/>
      <c r="C22" s="84"/>
      <c r="D22" s="84"/>
      <c r="E22" s="84"/>
      <c r="F22" s="86"/>
    </row>
    <row r="23" spans="1:6" ht="12.75">
      <c r="A23" s="84"/>
      <c r="B23" s="85"/>
      <c r="C23" s="84"/>
      <c r="D23" s="84"/>
      <c r="E23" s="84"/>
      <c r="F23" s="86"/>
    </row>
    <row r="24" spans="1:6" ht="15.75">
      <c r="A24" s="91" t="s">
        <v>116</v>
      </c>
      <c r="B24" s="91"/>
      <c r="C24" s="91"/>
      <c r="D24" s="91"/>
      <c r="E24" s="91"/>
      <c r="F24" s="91"/>
    </row>
  </sheetData>
  <sheetProtection/>
  <mergeCells count="10">
    <mergeCell ref="A24:F24"/>
    <mergeCell ref="A9:F9"/>
    <mergeCell ref="A10:F10"/>
    <mergeCell ref="A11:F11"/>
    <mergeCell ref="A2:F2"/>
    <mergeCell ref="A3:F3"/>
    <mergeCell ref="A4:F4"/>
    <mergeCell ref="A5:F5"/>
    <mergeCell ref="A7:F7"/>
    <mergeCell ref="A8:F8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19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32.7109375" style="0" customWidth="1"/>
    <col min="3" max="5" width="20.7109375" style="0" customWidth="1"/>
  </cols>
  <sheetData>
    <row r="2" spans="1:5" ht="15.75">
      <c r="A2" s="104" t="s">
        <v>0</v>
      </c>
      <c r="B2" s="104"/>
      <c r="C2" s="104"/>
      <c r="D2" s="104"/>
      <c r="E2" s="104"/>
    </row>
    <row r="3" spans="1:5" ht="15.75">
      <c r="A3" s="104" t="s">
        <v>98</v>
      </c>
      <c r="B3" s="104"/>
      <c r="C3" s="104"/>
      <c r="D3" s="104"/>
      <c r="E3" s="104"/>
    </row>
    <row r="4" spans="1:5" ht="15.75">
      <c r="A4" s="118" t="s">
        <v>97</v>
      </c>
      <c r="B4" s="118"/>
      <c r="C4" s="118"/>
      <c r="D4" s="118"/>
      <c r="E4" s="118"/>
    </row>
    <row r="5" spans="1:5" ht="12.75">
      <c r="A5" s="119" t="s">
        <v>1</v>
      </c>
      <c r="B5" s="119"/>
      <c r="C5" s="119"/>
      <c r="D5" s="119"/>
      <c r="E5" s="119"/>
    </row>
    <row r="6" ht="15.75">
      <c r="A6" s="1"/>
    </row>
    <row r="7" spans="1:5" ht="15.75">
      <c r="A7" s="104" t="s">
        <v>154</v>
      </c>
      <c r="B7" s="104"/>
      <c r="C7" s="104"/>
      <c r="D7" s="104"/>
      <c r="E7" s="104"/>
    </row>
    <row r="8" spans="1:5" ht="15.75">
      <c r="A8" s="104" t="s">
        <v>115</v>
      </c>
      <c r="B8" s="104"/>
      <c r="C8" s="104"/>
      <c r="D8" s="104"/>
      <c r="E8" s="104"/>
    </row>
    <row r="9" spans="1:5" ht="12.75">
      <c r="A9" s="119"/>
      <c r="B9" s="119"/>
      <c r="C9" s="119"/>
      <c r="D9" s="119"/>
      <c r="E9" s="119"/>
    </row>
    <row r="10" spans="1:5" ht="15.75">
      <c r="A10" s="104" t="s">
        <v>78</v>
      </c>
      <c r="B10" s="104"/>
      <c r="C10" s="104"/>
      <c r="D10" s="104"/>
      <c r="E10" s="104"/>
    </row>
    <row r="11" spans="1:5" ht="15.75">
      <c r="A11" s="104" t="s">
        <v>88</v>
      </c>
      <c r="B11" s="104"/>
      <c r="C11" s="104"/>
      <c r="D11" s="104"/>
      <c r="E11" s="104"/>
    </row>
    <row r="12" ht="16.5" thickBot="1">
      <c r="A12" s="1"/>
    </row>
    <row r="13" spans="1:5" ht="37.5" customHeight="1" thickBot="1">
      <c r="A13" s="6" t="s">
        <v>3</v>
      </c>
      <c r="B13" s="4" t="s">
        <v>14</v>
      </c>
      <c r="C13" s="4" t="s">
        <v>50</v>
      </c>
      <c r="D13" s="4" t="s">
        <v>55</v>
      </c>
      <c r="E13" s="4" t="s">
        <v>56</v>
      </c>
    </row>
    <row r="14" spans="1:5" ht="16.5" thickBot="1">
      <c r="A14" s="3">
        <v>1</v>
      </c>
      <c r="B14" s="2">
        <v>2</v>
      </c>
      <c r="C14" s="2">
        <v>3</v>
      </c>
      <c r="D14" s="2">
        <v>4</v>
      </c>
      <c r="E14" s="2">
        <v>5</v>
      </c>
    </row>
    <row r="15" spans="1:5" ht="16.5" thickBot="1">
      <c r="A15" s="3"/>
      <c r="B15" s="53" t="s">
        <v>155</v>
      </c>
      <c r="C15" s="2">
        <v>1</v>
      </c>
      <c r="D15" s="2">
        <v>200</v>
      </c>
      <c r="E15" s="2">
        <v>200</v>
      </c>
    </row>
    <row r="16" spans="1:5" ht="16.5" thickBot="1">
      <c r="A16" s="3"/>
      <c r="B16" s="7" t="s">
        <v>12</v>
      </c>
      <c r="C16" s="2"/>
      <c r="D16" s="2" t="s">
        <v>13</v>
      </c>
      <c r="E16" s="70">
        <f>SUM(E15:E15)</f>
        <v>200</v>
      </c>
    </row>
    <row r="17" ht="15.75">
      <c r="A17" s="9"/>
    </row>
    <row r="18" ht="15.75">
      <c r="A18" s="9"/>
    </row>
    <row r="19" spans="1:5" s="12" customFormat="1" ht="15.75">
      <c r="A19" s="91" t="s">
        <v>112</v>
      </c>
      <c r="B19" s="91"/>
      <c r="C19" s="91"/>
      <c r="D19" s="91"/>
      <c r="E19" s="91"/>
    </row>
    <row r="20" s="12" customFormat="1" ht="15.75"/>
    <row r="21" s="12" customFormat="1" ht="15.75"/>
    <row r="22" s="12" customFormat="1" ht="15.75"/>
  </sheetData>
  <sheetProtection/>
  <mergeCells count="10">
    <mergeCell ref="A9:E9"/>
    <mergeCell ref="A10:E10"/>
    <mergeCell ref="A11:E11"/>
    <mergeCell ref="A19:E19"/>
    <mergeCell ref="A2:E2"/>
    <mergeCell ref="A3:E3"/>
    <mergeCell ref="A4:E4"/>
    <mergeCell ref="A5:E5"/>
    <mergeCell ref="A7:E7"/>
    <mergeCell ref="A8:E8"/>
  </mergeCells>
  <printOptions/>
  <pageMargins left="0.984251968503937" right="0.7086614173228347" top="0.5905511811023623" bottom="0.5905511811023623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O26"/>
  <sheetViews>
    <sheetView zoomScalePageLayoutView="0" workbookViewId="0" topLeftCell="A1">
      <selection activeCell="A25" sqref="A1:J25"/>
    </sheetView>
  </sheetViews>
  <sheetFormatPr defaultColWidth="9.140625" defaultRowHeight="12.75"/>
  <cols>
    <col min="2" max="2" width="22.00390625" style="0" customWidth="1"/>
    <col min="3" max="9" width="13.7109375" style="0" customWidth="1"/>
    <col min="10" max="10" width="13.7109375" style="16" customWidth="1"/>
    <col min="11" max="11" width="10.8515625" style="21" hidden="1" customWidth="1"/>
    <col min="12" max="12" width="10.57421875" style="0" hidden="1" customWidth="1"/>
    <col min="13" max="13" width="9.140625" style="0" hidden="1" customWidth="1"/>
    <col min="14" max="14" width="9.140625" style="0" customWidth="1"/>
    <col min="15" max="15" width="12.28125" style="0" customWidth="1"/>
    <col min="16" max="17" width="9.140625" style="0" customWidth="1"/>
  </cols>
  <sheetData>
    <row r="2" spans="1:10" ht="12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>
      <c r="A3" s="104" t="s">
        <v>117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118" t="s">
        <v>97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2.75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9" ht="15.75">
      <c r="A6" s="1"/>
      <c r="B6" s="16"/>
      <c r="C6" s="16"/>
      <c r="D6" s="16"/>
      <c r="E6" s="16"/>
      <c r="F6" s="16"/>
      <c r="G6" s="16"/>
      <c r="H6" s="16"/>
      <c r="I6" s="16"/>
    </row>
    <row r="7" spans="1:10" ht="15.75">
      <c r="A7" s="104" t="s">
        <v>135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5.75">
      <c r="A8" s="104" t="s">
        <v>103</v>
      </c>
      <c r="B8" s="104"/>
      <c r="C8" s="104"/>
      <c r="D8" s="104"/>
      <c r="E8" s="104"/>
      <c r="F8" s="104"/>
      <c r="G8" s="104"/>
      <c r="H8" s="104"/>
      <c r="I8" s="104"/>
      <c r="J8" s="104"/>
    </row>
    <row r="9" ht="15.75">
      <c r="A9" s="1"/>
    </row>
    <row r="10" spans="1:10" ht="15.75">
      <c r="A10" s="104" t="s">
        <v>2</v>
      </c>
      <c r="B10" s="104"/>
      <c r="C10" s="104"/>
      <c r="D10" s="104"/>
      <c r="E10" s="104"/>
      <c r="F10" s="104"/>
      <c r="G10" s="104"/>
      <c r="H10" s="104"/>
      <c r="I10" s="104"/>
      <c r="J10" s="104"/>
    </row>
    <row r="11" ht="16.5" thickBot="1">
      <c r="A11" s="1"/>
    </row>
    <row r="12" spans="1:10" ht="31.5" customHeight="1" thickBot="1">
      <c r="A12" s="105" t="s">
        <v>3</v>
      </c>
      <c r="B12" s="105" t="s">
        <v>4</v>
      </c>
      <c r="C12" s="105" t="s">
        <v>92</v>
      </c>
      <c r="D12" s="115" t="s">
        <v>5</v>
      </c>
      <c r="E12" s="116"/>
      <c r="F12" s="116"/>
      <c r="G12" s="117"/>
      <c r="H12" s="105" t="s">
        <v>6</v>
      </c>
      <c r="I12" s="105" t="s">
        <v>7</v>
      </c>
      <c r="J12" s="105" t="s">
        <v>90</v>
      </c>
    </row>
    <row r="13" spans="1:10" ht="16.5" thickBot="1">
      <c r="A13" s="106"/>
      <c r="B13" s="106"/>
      <c r="C13" s="106"/>
      <c r="D13" s="105" t="s">
        <v>8</v>
      </c>
      <c r="E13" s="115" t="s">
        <v>9</v>
      </c>
      <c r="F13" s="116"/>
      <c r="G13" s="117"/>
      <c r="H13" s="106"/>
      <c r="I13" s="106"/>
      <c r="J13" s="106"/>
    </row>
    <row r="14" spans="1:10" ht="63.75" thickBot="1">
      <c r="A14" s="107"/>
      <c r="B14" s="107"/>
      <c r="C14" s="107"/>
      <c r="D14" s="107"/>
      <c r="E14" s="2" t="s">
        <v>93</v>
      </c>
      <c r="F14" s="2" t="s">
        <v>10</v>
      </c>
      <c r="G14" s="2" t="s">
        <v>11</v>
      </c>
      <c r="H14" s="107"/>
      <c r="I14" s="107"/>
      <c r="J14" s="107"/>
    </row>
    <row r="15" spans="1:10" ht="16.5" thickBot="1">
      <c r="A15" s="3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</row>
    <row r="16" spans="1:10" ht="64.5" customHeight="1" thickBot="1">
      <c r="A16" s="3">
        <v>1</v>
      </c>
      <c r="B16" s="46" t="s">
        <v>99</v>
      </c>
      <c r="C16" s="47">
        <v>1.25</v>
      </c>
      <c r="D16" s="36">
        <f>E16+G16</f>
        <v>22102.54</v>
      </c>
      <c r="E16" s="2">
        <v>16791.54</v>
      </c>
      <c r="F16" s="2"/>
      <c r="G16" s="36">
        <v>5311</v>
      </c>
      <c r="H16" s="2"/>
      <c r="I16" s="36">
        <v>1.15</v>
      </c>
      <c r="J16" s="36">
        <f>ROUND((C16*D16*(1+H16/100)*I16*12),0)</f>
        <v>381269</v>
      </c>
    </row>
    <row r="17" spans="1:13" ht="48.75" thickBot="1">
      <c r="A17" s="3">
        <v>2</v>
      </c>
      <c r="B17" s="46" t="s">
        <v>100</v>
      </c>
      <c r="C17" s="2">
        <v>1</v>
      </c>
      <c r="D17" s="36">
        <f>E17+G17</f>
        <v>25909.64</v>
      </c>
      <c r="E17" s="2">
        <v>19776.64</v>
      </c>
      <c r="F17" s="36"/>
      <c r="G17" s="36">
        <v>6133</v>
      </c>
      <c r="H17" s="36"/>
      <c r="I17" s="36">
        <v>1.15</v>
      </c>
      <c r="J17" s="36">
        <f>ROUND((C17*D17*(1+H17/100)*I17*12),0)</f>
        <v>357553</v>
      </c>
      <c r="K17" s="37">
        <f>(E17+G17)*I17</f>
        <v>29796.085999999996</v>
      </c>
      <c r="L17" s="38">
        <f>(M17-K17)*9</f>
        <v>-185211.77399999998</v>
      </c>
      <c r="M17" s="38">
        <v>9217</v>
      </c>
    </row>
    <row r="18" spans="1:15" ht="48.75" thickBot="1">
      <c r="A18" s="3">
        <v>3</v>
      </c>
      <c r="B18" s="46" t="s">
        <v>101</v>
      </c>
      <c r="C18" s="2">
        <v>1</v>
      </c>
      <c r="D18" s="36">
        <f>E18+G18</f>
        <v>11140.59</v>
      </c>
      <c r="E18" s="36">
        <v>8451.59</v>
      </c>
      <c r="F18" s="36"/>
      <c r="G18" s="36">
        <v>2689</v>
      </c>
      <c r="H18" s="36"/>
      <c r="I18" s="36">
        <v>1.15</v>
      </c>
      <c r="J18" s="36">
        <f>ROUND((C18*D18*(1+H18/100)*I18*12),0)</f>
        <v>153740</v>
      </c>
      <c r="K18" s="37">
        <f>(E18+G18)*I18</f>
        <v>12811.6785</v>
      </c>
      <c r="L18" s="38">
        <f>(M18-K18)*9</f>
        <v>-94566.8565</v>
      </c>
      <c r="M18" s="38">
        <v>2304.25</v>
      </c>
      <c r="O18" s="38">
        <f>J19-O19</f>
        <v>93672</v>
      </c>
    </row>
    <row r="19" spans="1:15" ht="16.5" thickBot="1">
      <c r="A19" s="120" t="s">
        <v>12</v>
      </c>
      <c r="B19" s="121"/>
      <c r="C19" s="11" t="s">
        <v>13</v>
      </c>
      <c r="D19" s="39"/>
      <c r="E19" s="39" t="s">
        <v>13</v>
      </c>
      <c r="F19" s="39" t="s">
        <v>13</v>
      </c>
      <c r="G19" s="39" t="s">
        <v>13</v>
      </c>
      <c r="H19" s="39" t="s">
        <v>13</v>
      </c>
      <c r="I19" s="39" t="s">
        <v>13</v>
      </c>
      <c r="J19" s="39">
        <f>SUM(J16:J18)</f>
        <v>892562</v>
      </c>
      <c r="N19">
        <v>754226</v>
      </c>
      <c r="O19">
        <f>N19+44664</f>
        <v>798890</v>
      </c>
    </row>
    <row r="20" ht="15.75">
      <c r="A20" s="1"/>
    </row>
    <row r="21" spans="1:4" ht="15.75">
      <c r="A21" s="1"/>
      <c r="B21" s="77" t="s">
        <v>146</v>
      </c>
      <c r="C21" s="79" t="s">
        <v>147</v>
      </c>
      <c r="D21" s="81" t="s">
        <v>148</v>
      </c>
    </row>
    <row r="22" spans="1:4" ht="15.75">
      <c r="A22" s="1"/>
      <c r="B22" s="78">
        <v>827534</v>
      </c>
      <c r="C22" s="80">
        <f>J19</f>
        <v>892562</v>
      </c>
      <c r="D22" s="80">
        <f>C22-B22</f>
        <v>65028</v>
      </c>
    </row>
    <row r="23" spans="1:3" ht="15.75">
      <c r="A23" s="19"/>
      <c r="B23" s="19"/>
      <c r="C23" s="13"/>
    </row>
    <row r="25" spans="1:11" s="12" customFormat="1" ht="15.75">
      <c r="A25" s="91" t="s">
        <v>114</v>
      </c>
      <c r="B25" s="91"/>
      <c r="C25" s="91"/>
      <c r="D25" s="91"/>
      <c r="E25" s="91"/>
      <c r="F25" s="91"/>
      <c r="G25" s="91"/>
      <c r="H25" s="91"/>
      <c r="I25" s="91"/>
      <c r="J25" s="91"/>
      <c r="K25" s="32"/>
    </row>
    <row r="26" spans="4:11" s="12" customFormat="1" ht="15.75">
      <c r="D26" s="92"/>
      <c r="E26" s="92"/>
      <c r="K26" s="32"/>
    </row>
  </sheetData>
  <sheetProtection/>
  <mergeCells count="19">
    <mergeCell ref="D26:E26"/>
    <mergeCell ref="A25:J25"/>
    <mergeCell ref="A19:B19"/>
    <mergeCell ref="A10:J10"/>
    <mergeCell ref="A12:A14"/>
    <mergeCell ref="B12:B14"/>
    <mergeCell ref="C12:C14"/>
    <mergeCell ref="D12:G12"/>
    <mergeCell ref="H12:H14"/>
    <mergeCell ref="I12:I14"/>
    <mergeCell ref="J12:J14"/>
    <mergeCell ref="D13:D14"/>
    <mergeCell ref="E13:G13"/>
    <mergeCell ref="A2:J2"/>
    <mergeCell ref="A3:J3"/>
    <mergeCell ref="A4:J4"/>
    <mergeCell ref="A5:J5"/>
    <mergeCell ref="A7:J7"/>
    <mergeCell ref="A8:J8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44"/>
  <sheetViews>
    <sheetView zoomScalePageLayoutView="0" workbookViewId="0" topLeftCell="A22">
      <selection activeCell="A43" sqref="A43:D43"/>
    </sheetView>
  </sheetViews>
  <sheetFormatPr defaultColWidth="9.140625" defaultRowHeight="12.75"/>
  <cols>
    <col min="1" max="1" width="9.28125" style="21" customWidth="1"/>
    <col min="2" max="2" width="71.28125" style="21" customWidth="1"/>
    <col min="3" max="3" width="25.140625" style="21" customWidth="1"/>
    <col min="4" max="4" width="29.57421875" style="21" customWidth="1"/>
    <col min="5" max="16384" width="9.140625" style="21" customWidth="1"/>
  </cols>
  <sheetData>
    <row r="2" spans="1:4" ht="15.75">
      <c r="A2" s="126" t="s">
        <v>0</v>
      </c>
      <c r="B2" s="126"/>
      <c r="C2" s="126"/>
      <c r="D2" s="126"/>
    </row>
    <row r="3" spans="1:4" ht="15.75">
      <c r="A3" s="126" t="s">
        <v>117</v>
      </c>
      <c r="B3" s="126"/>
      <c r="C3" s="126"/>
      <c r="D3" s="126"/>
    </row>
    <row r="4" spans="1:4" ht="15.75">
      <c r="A4" s="132" t="s">
        <v>97</v>
      </c>
      <c r="B4" s="132"/>
      <c r="C4" s="132"/>
      <c r="D4" s="132"/>
    </row>
    <row r="5" spans="1:4" ht="12.75">
      <c r="A5" s="125" t="s">
        <v>1</v>
      </c>
      <c r="B5" s="125"/>
      <c r="C5" s="125"/>
      <c r="D5" s="125"/>
    </row>
    <row r="6" ht="15.75">
      <c r="A6" s="22"/>
    </row>
    <row r="7" spans="1:4" ht="15.75">
      <c r="A7" s="126" t="s">
        <v>138</v>
      </c>
      <c r="B7" s="126"/>
      <c r="C7" s="126"/>
      <c r="D7" s="126"/>
    </row>
    <row r="8" spans="1:4" ht="15.75">
      <c r="A8" s="126" t="s">
        <v>63</v>
      </c>
      <c r="B8" s="126"/>
      <c r="C8" s="126"/>
      <c r="D8" s="126"/>
    </row>
    <row r="9" spans="1:4" ht="12.75">
      <c r="A9" s="125"/>
      <c r="B9" s="125"/>
      <c r="C9" s="125"/>
      <c r="D9" s="125"/>
    </row>
    <row r="10" spans="1:4" ht="15.75">
      <c r="A10" s="126" t="s">
        <v>79</v>
      </c>
      <c r="B10" s="126"/>
      <c r="C10" s="126"/>
      <c r="D10" s="126"/>
    </row>
    <row r="11" spans="1:4" ht="15.75">
      <c r="A11" s="126" t="s">
        <v>80</v>
      </c>
      <c r="B11" s="126"/>
      <c r="C11" s="126"/>
      <c r="D11" s="126"/>
    </row>
    <row r="12" spans="1:4" ht="15.75">
      <c r="A12" s="126" t="s">
        <v>81</v>
      </c>
      <c r="B12" s="126"/>
      <c r="C12" s="126"/>
      <c r="D12" s="126"/>
    </row>
    <row r="13" spans="1:4" ht="15.75">
      <c r="A13" s="126" t="s">
        <v>82</v>
      </c>
      <c r="B13" s="126"/>
      <c r="C13" s="126"/>
      <c r="D13" s="126"/>
    </row>
    <row r="14" ht="16.5" thickBot="1">
      <c r="A14" s="22"/>
    </row>
    <row r="15" spans="1:4" ht="46.5" customHeight="1" thickBot="1">
      <c r="A15" s="23" t="s">
        <v>3</v>
      </c>
      <c r="B15" s="24" t="s">
        <v>16</v>
      </c>
      <c r="C15" s="24" t="s">
        <v>17</v>
      </c>
      <c r="D15" s="24" t="s">
        <v>18</v>
      </c>
    </row>
    <row r="16" spans="1:4" ht="16.5" thickBot="1">
      <c r="A16" s="25">
        <v>1</v>
      </c>
      <c r="B16" s="20">
        <v>2</v>
      </c>
      <c r="C16" s="20">
        <v>3</v>
      </c>
      <c r="D16" s="20">
        <v>4</v>
      </c>
    </row>
    <row r="17" spans="1:4" ht="30" customHeight="1" thickBot="1">
      <c r="A17" s="25">
        <v>1</v>
      </c>
      <c r="B17" s="26" t="s">
        <v>19</v>
      </c>
      <c r="C17" s="44" t="s">
        <v>13</v>
      </c>
      <c r="D17" s="44">
        <f>ROUND(SUM(D18:D21),2)</f>
        <v>200452.49</v>
      </c>
    </row>
    <row r="18" spans="1:4" ht="15.75" customHeight="1">
      <c r="A18" s="128" t="s">
        <v>20</v>
      </c>
      <c r="B18" s="27" t="s">
        <v>9</v>
      </c>
      <c r="C18" s="130">
        <f>'1.1.211'!C44</f>
        <v>911147.69</v>
      </c>
      <c r="D18" s="130">
        <f>ROUND(C18*22%,2)</f>
        <v>200452.49</v>
      </c>
    </row>
    <row r="19" spans="1:4" ht="15.75" customHeight="1" thickBot="1">
      <c r="A19" s="129"/>
      <c r="B19" s="28" t="s">
        <v>21</v>
      </c>
      <c r="C19" s="131"/>
      <c r="D19" s="131"/>
    </row>
    <row r="20" spans="1:4" ht="15.75" customHeight="1" thickBot="1">
      <c r="A20" s="25" t="s">
        <v>22</v>
      </c>
      <c r="B20" s="26" t="s">
        <v>23</v>
      </c>
      <c r="C20" s="44"/>
      <c r="D20" s="44"/>
    </row>
    <row r="21" spans="1:4" ht="47.25" customHeight="1" thickBot="1">
      <c r="A21" s="25" t="s">
        <v>24</v>
      </c>
      <c r="B21" s="26" t="s">
        <v>25</v>
      </c>
      <c r="C21" s="44"/>
      <c r="D21" s="44"/>
    </row>
    <row r="22" spans="1:4" ht="34.5" customHeight="1" thickBot="1">
      <c r="A22" s="25">
        <v>2</v>
      </c>
      <c r="B22" s="26" t="s">
        <v>26</v>
      </c>
      <c r="C22" s="44" t="s">
        <v>13</v>
      </c>
      <c r="D22" s="44">
        <f>ROUND(SUM(D23:D28),2)</f>
        <v>28245.58</v>
      </c>
    </row>
    <row r="23" spans="1:4" ht="15.75" customHeight="1">
      <c r="A23" s="128" t="s">
        <v>27</v>
      </c>
      <c r="B23" s="35" t="s">
        <v>9</v>
      </c>
      <c r="C23" s="130">
        <f>C18</f>
        <v>911147.69</v>
      </c>
      <c r="D23" s="130">
        <f>ROUND(C23*2.9%,2)</f>
        <v>26423.28</v>
      </c>
    </row>
    <row r="24" spans="1:4" ht="36" customHeight="1" thickBot="1">
      <c r="A24" s="129"/>
      <c r="B24" s="26" t="s">
        <v>28</v>
      </c>
      <c r="C24" s="131"/>
      <c r="D24" s="131"/>
    </row>
    <row r="25" spans="1:4" ht="34.5" customHeight="1" thickBot="1">
      <c r="A25" s="25" t="s">
        <v>29</v>
      </c>
      <c r="B25" s="26" t="s">
        <v>30</v>
      </c>
      <c r="C25" s="44"/>
      <c r="D25" s="44"/>
    </row>
    <row r="26" spans="1:4" ht="48.75" customHeight="1" thickBot="1">
      <c r="A26" s="25" t="s">
        <v>31</v>
      </c>
      <c r="B26" s="26" t="s">
        <v>32</v>
      </c>
      <c r="C26" s="44">
        <f>C18</f>
        <v>911147.69</v>
      </c>
      <c r="D26" s="44">
        <f>ROUND(C26*0.2%,2)</f>
        <v>1822.3</v>
      </c>
    </row>
    <row r="27" spans="1:4" ht="49.5" customHeight="1" thickBot="1">
      <c r="A27" s="25" t="s">
        <v>33</v>
      </c>
      <c r="B27" s="29" t="s">
        <v>34</v>
      </c>
      <c r="C27" s="44"/>
      <c r="D27" s="44"/>
    </row>
    <row r="28" spans="1:4" ht="52.5" customHeight="1" thickBot="1">
      <c r="A28" s="25" t="s">
        <v>35</v>
      </c>
      <c r="B28" s="29" t="s">
        <v>34</v>
      </c>
      <c r="C28" s="44"/>
      <c r="D28" s="44"/>
    </row>
    <row r="29" spans="1:4" ht="39.75" customHeight="1" thickBot="1">
      <c r="A29" s="25">
        <v>3</v>
      </c>
      <c r="B29" s="26" t="s">
        <v>36</v>
      </c>
      <c r="C29" s="44">
        <f>C18</f>
        <v>911147.69</v>
      </c>
      <c r="D29" s="44">
        <f>ROUND(C29*5.1%,2)</f>
        <v>46468.53</v>
      </c>
    </row>
    <row r="30" spans="1:6" ht="15.75" customHeight="1" thickBot="1">
      <c r="A30" s="25"/>
      <c r="B30" s="30" t="s">
        <v>12</v>
      </c>
      <c r="C30" s="44"/>
      <c r="D30" s="45">
        <f>ROUND((D17+D22+D29),2)</f>
        <v>275166.6</v>
      </c>
      <c r="F30" s="73">
        <f>D30-174905</f>
        <v>100261.59999999998</v>
      </c>
    </row>
    <row r="31" spans="1:4" ht="15.75">
      <c r="A31" s="22"/>
      <c r="D31" s="31"/>
    </row>
    <row r="32" spans="1:4" ht="15.75" hidden="1">
      <c r="A32" s="126" t="s">
        <v>37</v>
      </c>
      <c r="B32" s="126"/>
      <c r="C32" s="126"/>
      <c r="D32" s="126"/>
    </row>
    <row r="33" spans="1:4" ht="15.75" hidden="1">
      <c r="A33" s="126" t="s">
        <v>38</v>
      </c>
      <c r="B33" s="126"/>
      <c r="C33" s="126"/>
      <c r="D33" s="126"/>
    </row>
    <row r="34" spans="1:4" ht="12.75" hidden="1">
      <c r="A34" s="133" t="s">
        <v>39</v>
      </c>
      <c r="B34" s="133"/>
      <c r="C34" s="133"/>
      <c r="D34" s="133"/>
    </row>
    <row r="35" spans="1:4" ht="15.75" hidden="1">
      <c r="A35" s="126" t="s">
        <v>40</v>
      </c>
      <c r="B35" s="126"/>
      <c r="C35" s="126"/>
      <c r="D35" s="126"/>
    </row>
    <row r="36" spans="1:4" ht="15.75" hidden="1">
      <c r="A36" s="126" t="s">
        <v>41</v>
      </c>
      <c r="B36" s="126"/>
      <c r="C36" s="126"/>
      <c r="D36" s="126"/>
    </row>
    <row r="37" spans="1:4" ht="15.75" hidden="1">
      <c r="A37" s="126" t="s">
        <v>42</v>
      </c>
      <c r="B37" s="126"/>
      <c r="C37" s="126"/>
      <c r="D37" s="126"/>
    </row>
    <row r="38" spans="1:4" ht="15.75" hidden="1">
      <c r="A38" s="126" t="s">
        <v>43</v>
      </c>
      <c r="B38" s="126"/>
      <c r="C38" s="126"/>
      <c r="D38" s="126"/>
    </row>
    <row r="39" ht="12.75" hidden="1"/>
    <row r="40" spans="2:4" ht="15.75">
      <c r="B40" s="77" t="s">
        <v>146</v>
      </c>
      <c r="C40" s="79" t="s">
        <v>147</v>
      </c>
      <c r="D40" s="81" t="s">
        <v>148</v>
      </c>
    </row>
    <row r="41" spans="2:7" ht="15.75">
      <c r="B41" s="78">
        <v>267091</v>
      </c>
      <c r="C41" s="80">
        <f>D30</f>
        <v>275166.6</v>
      </c>
      <c r="D41" s="80">
        <f>C41-B41</f>
        <v>8075.599999999977</v>
      </c>
      <c r="E41" s="74"/>
      <c r="F41" s="127"/>
      <c r="G41" s="127"/>
    </row>
    <row r="42" spans="2:7" ht="15.75">
      <c r="B42" s="52"/>
      <c r="C42" s="82"/>
      <c r="D42" s="82"/>
      <c r="E42" s="74"/>
      <c r="F42" s="76"/>
      <c r="G42" s="76"/>
    </row>
    <row r="43" spans="1:7" ht="15.75">
      <c r="A43" s="124" t="s">
        <v>114</v>
      </c>
      <c r="B43" s="124"/>
      <c r="C43" s="124"/>
      <c r="D43" s="124"/>
      <c r="E43" s="122"/>
      <c r="F43" s="122"/>
      <c r="G43" s="32"/>
    </row>
    <row r="44" spans="1:6" ht="15.75">
      <c r="A44" s="32" t="s">
        <v>104</v>
      </c>
      <c r="B44" s="33"/>
      <c r="C44" s="123"/>
      <c r="D44" s="123"/>
      <c r="E44" s="34"/>
      <c r="F44" s="34"/>
    </row>
  </sheetData>
  <sheetProtection/>
  <mergeCells count="28">
    <mergeCell ref="A35:D35"/>
    <mergeCell ref="A36:D36"/>
    <mergeCell ref="A37:D37"/>
    <mergeCell ref="A38:D38"/>
    <mergeCell ref="D18:D19"/>
    <mergeCell ref="A23:A24"/>
    <mergeCell ref="C23:C24"/>
    <mergeCell ref="D23:D24"/>
    <mergeCell ref="A33:D33"/>
    <mergeCell ref="A34:D34"/>
    <mergeCell ref="A18:A19"/>
    <mergeCell ref="C18:C19"/>
    <mergeCell ref="A2:D2"/>
    <mergeCell ref="A3:D3"/>
    <mergeCell ref="A4:D4"/>
    <mergeCell ref="A5:D5"/>
    <mergeCell ref="A7:D7"/>
    <mergeCell ref="A8:D8"/>
    <mergeCell ref="E43:F43"/>
    <mergeCell ref="C44:D44"/>
    <mergeCell ref="A43:D43"/>
    <mergeCell ref="A9:D9"/>
    <mergeCell ref="A10:D10"/>
    <mergeCell ref="F41:G41"/>
    <mergeCell ref="A11:D11"/>
    <mergeCell ref="A12:D12"/>
    <mergeCell ref="A13:D13"/>
    <mergeCell ref="A32:D32"/>
  </mergeCells>
  <hyperlinks>
    <hyperlink ref="A34" r:id="rId1" display="consultantplus://offline/ref=5E3D5E1BCCD597A03C0EE75CFDA876317B3ABCEBA8A4D5EBCD47D4700Dp2G"/>
  </hyperlinks>
  <printOptions/>
  <pageMargins left="0.7874015748031497" right="0.7086614173228347" top="0.5905511811023623" bottom="0.5905511811023623" header="0.31496062992125984" footer="0.31496062992125984"/>
  <pageSetup fitToHeight="1" fitToWidth="1" horizontalDpi="600" verticalDpi="600" orientation="portrait" paperSize="9" scale="5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44"/>
  <sheetViews>
    <sheetView tabSelected="1" zoomScalePageLayoutView="0" workbookViewId="0" topLeftCell="A1">
      <selection activeCell="A43" sqref="A1:D43"/>
    </sheetView>
  </sheetViews>
  <sheetFormatPr defaultColWidth="9.140625" defaultRowHeight="12.75"/>
  <cols>
    <col min="1" max="1" width="9.28125" style="21" customWidth="1"/>
    <col min="2" max="2" width="71.28125" style="21" customWidth="1"/>
    <col min="3" max="3" width="25.140625" style="21" customWidth="1"/>
    <col min="4" max="4" width="29.57421875" style="21" customWidth="1"/>
    <col min="5" max="16384" width="9.140625" style="21" customWidth="1"/>
  </cols>
  <sheetData>
    <row r="2" spans="1:4" ht="15.75">
      <c r="A2" s="126" t="s">
        <v>0</v>
      </c>
      <c r="B2" s="126"/>
      <c r="C2" s="126"/>
      <c r="D2" s="126"/>
    </row>
    <row r="3" spans="1:4" ht="15.75">
      <c r="A3" s="126" t="s">
        <v>117</v>
      </c>
      <c r="B3" s="126"/>
      <c r="C3" s="126"/>
      <c r="D3" s="126"/>
    </row>
    <row r="4" spans="1:4" ht="15.75">
      <c r="A4" s="132" t="s">
        <v>97</v>
      </c>
      <c r="B4" s="132"/>
      <c r="C4" s="132"/>
      <c r="D4" s="132"/>
    </row>
    <row r="5" spans="1:4" ht="12.75">
      <c r="A5" s="125" t="s">
        <v>1</v>
      </c>
      <c r="B5" s="125"/>
      <c r="C5" s="125"/>
      <c r="D5" s="125"/>
    </row>
    <row r="6" ht="15.75">
      <c r="A6" s="22"/>
    </row>
    <row r="7" spans="1:4" ht="15.75">
      <c r="A7" s="126" t="s">
        <v>136</v>
      </c>
      <c r="B7" s="126"/>
      <c r="C7" s="126"/>
      <c r="D7" s="126"/>
    </row>
    <row r="8" spans="1:4" ht="15.75">
      <c r="A8" s="126" t="s">
        <v>103</v>
      </c>
      <c r="B8" s="126"/>
      <c r="C8" s="126"/>
      <c r="D8" s="126"/>
    </row>
    <row r="9" spans="1:4" ht="12.75">
      <c r="A9" s="125"/>
      <c r="B9" s="125"/>
      <c r="C9" s="125"/>
      <c r="D9" s="125"/>
    </row>
    <row r="10" spans="1:4" ht="15.75">
      <c r="A10" s="126" t="s">
        <v>79</v>
      </c>
      <c r="B10" s="126"/>
      <c r="C10" s="126"/>
      <c r="D10" s="126"/>
    </row>
    <row r="11" spans="1:4" ht="15.75">
      <c r="A11" s="126" t="s">
        <v>80</v>
      </c>
      <c r="B11" s="126"/>
      <c r="C11" s="126"/>
      <c r="D11" s="126"/>
    </row>
    <row r="12" spans="1:4" ht="15.75">
      <c r="A12" s="126" t="s">
        <v>81</v>
      </c>
      <c r="B12" s="126"/>
      <c r="C12" s="126"/>
      <c r="D12" s="126"/>
    </row>
    <row r="13" spans="1:4" ht="15.75">
      <c r="A13" s="126" t="s">
        <v>82</v>
      </c>
      <c r="B13" s="126"/>
      <c r="C13" s="126"/>
      <c r="D13" s="126"/>
    </row>
    <row r="14" ht="16.5" thickBot="1">
      <c r="A14" s="22"/>
    </row>
    <row r="15" spans="1:4" ht="46.5" customHeight="1" thickBot="1">
      <c r="A15" s="23" t="s">
        <v>3</v>
      </c>
      <c r="B15" s="24" t="s">
        <v>16</v>
      </c>
      <c r="C15" s="24" t="s">
        <v>17</v>
      </c>
      <c r="D15" s="24" t="s">
        <v>18</v>
      </c>
    </row>
    <row r="16" spans="1:4" ht="16.5" thickBot="1">
      <c r="A16" s="25">
        <v>1</v>
      </c>
      <c r="B16" s="20">
        <v>2</v>
      </c>
      <c r="C16" s="20">
        <v>3</v>
      </c>
      <c r="D16" s="20">
        <v>4</v>
      </c>
    </row>
    <row r="17" spans="1:4" ht="30" customHeight="1" thickBot="1">
      <c r="A17" s="25">
        <v>1</v>
      </c>
      <c r="B17" s="26" t="s">
        <v>19</v>
      </c>
      <c r="C17" s="44" t="s">
        <v>13</v>
      </c>
      <c r="D17" s="44">
        <f>ROUND(SUM(D18:D21),2)</f>
        <v>200451.49</v>
      </c>
    </row>
    <row r="18" spans="1:4" ht="15.75" customHeight="1">
      <c r="A18" s="128" t="s">
        <v>20</v>
      </c>
      <c r="B18" s="27" t="s">
        <v>9</v>
      </c>
      <c r="C18" s="71">
        <v>911147.69</v>
      </c>
      <c r="D18" s="130">
        <f>ROUND(C18*22%,2)-1</f>
        <v>200451.49</v>
      </c>
    </row>
    <row r="19" spans="1:4" ht="15.75" customHeight="1" thickBot="1">
      <c r="A19" s="129"/>
      <c r="B19" s="28" t="s">
        <v>21</v>
      </c>
      <c r="C19" s="72"/>
      <c r="D19" s="131"/>
    </row>
    <row r="20" spans="1:4" ht="15.75" customHeight="1" thickBot="1">
      <c r="A20" s="25" t="s">
        <v>22</v>
      </c>
      <c r="B20" s="26" t="s">
        <v>23</v>
      </c>
      <c r="C20" s="44"/>
      <c r="D20" s="44"/>
    </row>
    <row r="21" spans="1:4" ht="47.25" customHeight="1" thickBot="1">
      <c r="A21" s="25" t="s">
        <v>24</v>
      </c>
      <c r="B21" s="26" t="s">
        <v>25</v>
      </c>
      <c r="C21" s="44"/>
      <c r="D21" s="44"/>
    </row>
    <row r="22" spans="1:4" ht="34.5" customHeight="1" thickBot="1">
      <c r="A22" s="25">
        <v>2</v>
      </c>
      <c r="B22" s="26" t="s">
        <v>26</v>
      </c>
      <c r="C22" s="44" t="s">
        <v>13</v>
      </c>
      <c r="D22" s="44">
        <f>ROUND(SUM(D23:D28),2)</f>
        <v>28245.58</v>
      </c>
    </row>
    <row r="23" spans="1:4" ht="15.75" customHeight="1">
      <c r="A23" s="128" t="s">
        <v>27</v>
      </c>
      <c r="B23" s="35" t="s">
        <v>9</v>
      </c>
      <c r="C23" s="130">
        <f>C18</f>
        <v>911147.69</v>
      </c>
      <c r="D23" s="130">
        <f>ROUND(C23*2.9%,2)</f>
        <v>26423.28</v>
      </c>
    </row>
    <row r="24" spans="1:4" ht="36" customHeight="1" thickBot="1">
      <c r="A24" s="129"/>
      <c r="B24" s="26" t="s">
        <v>28</v>
      </c>
      <c r="C24" s="131"/>
      <c r="D24" s="131"/>
    </row>
    <row r="25" spans="1:4" ht="34.5" customHeight="1" thickBot="1">
      <c r="A25" s="25" t="s">
        <v>29</v>
      </c>
      <c r="B25" s="26" t="s">
        <v>30</v>
      </c>
      <c r="C25" s="44"/>
      <c r="D25" s="44"/>
    </row>
    <row r="26" spans="1:4" ht="48.75" customHeight="1" thickBot="1">
      <c r="A26" s="25" t="s">
        <v>31</v>
      </c>
      <c r="B26" s="26" t="s">
        <v>32</v>
      </c>
      <c r="C26" s="71">
        <f>C18</f>
        <v>911147.69</v>
      </c>
      <c r="D26" s="44">
        <f>ROUND(C26*0.2%,2)</f>
        <v>1822.3</v>
      </c>
    </row>
    <row r="27" spans="1:4" ht="49.5" customHeight="1" thickBot="1">
      <c r="A27" s="25" t="s">
        <v>33</v>
      </c>
      <c r="B27" s="29" t="s">
        <v>34</v>
      </c>
      <c r="C27" s="44"/>
      <c r="D27" s="44"/>
    </row>
    <row r="28" spans="1:4" ht="52.5" customHeight="1" thickBot="1">
      <c r="A28" s="25" t="s">
        <v>35</v>
      </c>
      <c r="B28" s="29" t="s">
        <v>34</v>
      </c>
      <c r="C28" s="44"/>
      <c r="D28" s="44"/>
    </row>
    <row r="29" spans="1:4" ht="39.75" customHeight="1" thickBot="1">
      <c r="A29" s="25">
        <v>3</v>
      </c>
      <c r="B29" s="26" t="s">
        <v>36</v>
      </c>
      <c r="C29" s="71">
        <f>C18</f>
        <v>911147.69</v>
      </c>
      <c r="D29" s="44">
        <f>ROUND(C29*5.1%,2)</f>
        <v>46468.53</v>
      </c>
    </row>
    <row r="30" spans="1:5" ht="15.75" customHeight="1" thickBot="1">
      <c r="A30" s="25"/>
      <c r="B30" s="30" t="s">
        <v>12</v>
      </c>
      <c r="C30" s="44" t="s">
        <v>13</v>
      </c>
      <c r="D30" s="45">
        <f>ROUND((D17+D22+D29),2)+1</f>
        <v>275166.6</v>
      </c>
      <c r="E30" s="73"/>
    </row>
    <row r="31" spans="1:4" ht="15.75">
      <c r="A31" s="22"/>
      <c r="D31" s="31"/>
    </row>
    <row r="32" spans="1:4" ht="15.75" hidden="1">
      <c r="A32" s="126" t="s">
        <v>37</v>
      </c>
      <c r="B32" s="126"/>
      <c r="C32" s="126"/>
      <c r="D32" s="126"/>
    </row>
    <row r="33" spans="1:4" ht="15.75" hidden="1">
      <c r="A33" s="126" t="s">
        <v>38</v>
      </c>
      <c r="B33" s="126"/>
      <c r="C33" s="126"/>
      <c r="D33" s="126"/>
    </row>
    <row r="34" spans="1:4" ht="12.75" hidden="1">
      <c r="A34" s="133" t="s">
        <v>39</v>
      </c>
      <c r="B34" s="133"/>
      <c r="C34" s="133"/>
      <c r="D34" s="133"/>
    </row>
    <row r="35" spans="1:4" ht="15.75" hidden="1">
      <c r="A35" s="126" t="s">
        <v>40</v>
      </c>
      <c r="B35" s="126"/>
      <c r="C35" s="126"/>
      <c r="D35" s="126"/>
    </row>
    <row r="36" spans="1:4" ht="15.75" hidden="1">
      <c r="A36" s="126" t="s">
        <v>41</v>
      </c>
      <c r="B36" s="126"/>
      <c r="C36" s="126"/>
      <c r="D36" s="126"/>
    </row>
    <row r="37" spans="1:4" ht="15.75" hidden="1">
      <c r="A37" s="126" t="s">
        <v>42</v>
      </c>
      <c r="B37" s="126"/>
      <c r="C37" s="126"/>
      <c r="D37" s="126"/>
    </row>
    <row r="38" spans="1:4" ht="15.75" hidden="1">
      <c r="A38" s="126" t="s">
        <v>43</v>
      </c>
      <c r="B38" s="126"/>
      <c r="C38" s="126"/>
      <c r="D38" s="126"/>
    </row>
    <row r="39" ht="12.75" hidden="1"/>
    <row r="40" spans="2:7" ht="15.75">
      <c r="B40" s="77" t="s">
        <v>146</v>
      </c>
      <c r="C40" s="79" t="s">
        <v>147</v>
      </c>
      <c r="D40" s="81" t="s">
        <v>148</v>
      </c>
      <c r="E40" s="74"/>
      <c r="F40" s="127"/>
      <c r="G40" s="127"/>
    </row>
    <row r="41" spans="1:7" ht="15.75">
      <c r="A41" s="75" t="s">
        <v>114</v>
      </c>
      <c r="B41" s="78">
        <v>249915</v>
      </c>
      <c r="C41" s="80">
        <f>D30</f>
        <v>275166.6</v>
      </c>
      <c r="D41" s="80">
        <f>C41-B41</f>
        <v>25251.599999999977</v>
      </c>
      <c r="E41" s="122"/>
      <c r="F41" s="122"/>
      <c r="G41" s="32"/>
    </row>
    <row r="42" spans="1:6" ht="15.75">
      <c r="A42" s="32"/>
      <c r="B42" s="134"/>
      <c r="C42" s="134"/>
      <c r="D42" s="74"/>
      <c r="E42" s="34"/>
      <c r="F42" s="34"/>
    </row>
    <row r="43" spans="2:5" ht="15.75">
      <c r="B43" s="75" t="s">
        <v>114</v>
      </c>
      <c r="C43" s="83"/>
      <c r="D43" s="83"/>
      <c r="E43" s="83"/>
    </row>
    <row r="44" spans="2:4" ht="12.75">
      <c r="B44" s="33"/>
      <c r="C44" s="123"/>
      <c r="D44" s="123"/>
    </row>
  </sheetData>
  <sheetProtection/>
  <mergeCells count="27">
    <mergeCell ref="F40:G40"/>
    <mergeCell ref="E41:F41"/>
    <mergeCell ref="C44:D44"/>
    <mergeCell ref="A35:D35"/>
    <mergeCell ref="A36:D36"/>
    <mergeCell ref="A37:D37"/>
    <mergeCell ref="A38:D38"/>
    <mergeCell ref="B42:C42"/>
    <mergeCell ref="A23:A24"/>
    <mergeCell ref="C23:C24"/>
    <mergeCell ref="D23:D24"/>
    <mergeCell ref="A32:D32"/>
    <mergeCell ref="A33:D33"/>
    <mergeCell ref="A34:D34"/>
    <mergeCell ref="A9:D9"/>
    <mergeCell ref="A10:D10"/>
    <mergeCell ref="A11:D11"/>
    <mergeCell ref="A12:D12"/>
    <mergeCell ref="A13:D13"/>
    <mergeCell ref="A18:A19"/>
    <mergeCell ref="D18:D19"/>
    <mergeCell ref="A2:D2"/>
    <mergeCell ref="A3:D3"/>
    <mergeCell ref="A4:D4"/>
    <mergeCell ref="A5:D5"/>
    <mergeCell ref="A7:D7"/>
    <mergeCell ref="A8:D8"/>
  </mergeCells>
  <hyperlinks>
    <hyperlink ref="A34" r:id="rId1" display="consultantplus://offline/ref=5E3D5E1BCCD597A03C0EE75CFDA876317B3ABCEBA8A4D5EBCD47D4700Dp2G"/>
  </hyperlinks>
  <printOptions/>
  <pageMargins left="0.7874015748031497" right="0.7086614173228347" top="0.5905511811023623" bottom="0.5905511811023623" header="0.31496062992125984" footer="0.31496062992125984"/>
  <pageSetup fitToHeight="1" fitToWidth="1" horizontalDpi="600" verticalDpi="600" orientation="portrait" paperSize="9" scale="5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19"/>
  <sheetViews>
    <sheetView zoomScalePageLayoutView="0" workbookViewId="0" topLeftCell="A1">
      <selection activeCell="A1" sqref="A1:F19"/>
    </sheetView>
  </sheetViews>
  <sheetFormatPr defaultColWidth="9.140625" defaultRowHeight="12.75"/>
  <cols>
    <col min="2" max="2" width="30.7109375" style="0" customWidth="1"/>
    <col min="3" max="6" width="20.7109375" style="0" customWidth="1"/>
    <col min="7" max="7" width="10.7109375" style="0" bestFit="1" customWidth="1"/>
  </cols>
  <sheetData>
    <row r="2" spans="1:6" ht="15.75">
      <c r="A2" s="104" t="s">
        <v>0</v>
      </c>
      <c r="B2" s="104"/>
      <c r="C2" s="104"/>
      <c r="D2" s="104"/>
      <c r="E2" s="104"/>
      <c r="F2" s="104"/>
    </row>
    <row r="3" spans="1:6" ht="15.75">
      <c r="A3" s="104" t="s">
        <v>117</v>
      </c>
      <c r="B3" s="104"/>
      <c r="C3" s="104"/>
      <c r="D3" s="104"/>
      <c r="E3" s="104"/>
      <c r="F3" s="104"/>
    </row>
    <row r="4" spans="1:6" ht="15.75">
      <c r="A4" s="118" t="s">
        <v>97</v>
      </c>
      <c r="B4" s="118"/>
      <c r="C4" s="118"/>
      <c r="D4" s="118"/>
      <c r="E4" s="118"/>
      <c r="F4" s="118"/>
    </row>
    <row r="5" spans="1:6" ht="12.75">
      <c r="A5" s="119" t="s">
        <v>1</v>
      </c>
      <c r="B5" s="119"/>
      <c r="C5" s="119"/>
      <c r="D5" s="119"/>
      <c r="E5" s="119"/>
      <c r="F5" s="119"/>
    </row>
    <row r="6" ht="15.75">
      <c r="A6" s="1"/>
    </row>
    <row r="7" spans="1:6" ht="15.75">
      <c r="A7" s="104" t="s">
        <v>139</v>
      </c>
      <c r="B7" s="104"/>
      <c r="C7" s="104"/>
      <c r="D7" s="104"/>
      <c r="E7" s="104"/>
      <c r="F7" s="104"/>
    </row>
    <row r="8" spans="1:6" ht="15.75">
      <c r="A8" s="104" t="s">
        <v>63</v>
      </c>
      <c r="B8" s="104"/>
      <c r="C8" s="104"/>
      <c r="D8" s="104"/>
      <c r="E8" s="104"/>
      <c r="F8" s="104"/>
    </row>
    <row r="9" spans="1:6" ht="12.75">
      <c r="A9" s="119"/>
      <c r="B9" s="119"/>
      <c r="C9" s="119"/>
      <c r="D9" s="119"/>
      <c r="E9" s="119"/>
      <c r="F9" s="119"/>
    </row>
    <row r="10" spans="1:6" ht="15.75">
      <c r="A10" s="104" t="s">
        <v>83</v>
      </c>
      <c r="B10" s="104"/>
      <c r="C10" s="104"/>
      <c r="D10" s="104"/>
      <c r="E10" s="104"/>
      <c r="F10" s="104"/>
    </row>
    <row r="11" ht="16.5" thickBot="1">
      <c r="A11" s="1"/>
    </row>
    <row r="12" spans="1:6" ht="44.25" customHeight="1" thickBot="1">
      <c r="A12" s="8" t="s">
        <v>46</v>
      </c>
      <c r="B12" s="4" t="s">
        <v>44</v>
      </c>
      <c r="C12" s="4" t="s">
        <v>47</v>
      </c>
      <c r="D12" s="4" t="s">
        <v>48</v>
      </c>
      <c r="E12" s="4" t="s">
        <v>49</v>
      </c>
      <c r="F12" s="4" t="s">
        <v>15</v>
      </c>
    </row>
    <row r="13" spans="1:6" ht="16.5" thickBot="1">
      <c r="A13" s="3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</row>
    <row r="14" spans="1:6" ht="16.5" thickBot="1">
      <c r="A14" s="3">
        <v>1</v>
      </c>
      <c r="B14" s="56" t="s">
        <v>118</v>
      </c>
      <c r="C14" s="36">
        <v>21471.34</v>
      </c>
      <c r="D14" s="2">
        <v>6.21</v>
      </c>
      <c r="E14" s="2">
        <v>4</v>
      </c>
      <c r="F14" s="55">
        <f>C14*D14-0.02</f>
        <v>133337.0014</v>
      </c>
    </row>
    <row r="15" spans="1:8" ht="49.5" customHeight="1" thickBot="1">
      <c r="A15" s="3">
        <v>2</v>
      </c>
      <c r="B15" s="56" t="s">
        <v>119</v>
      </c>
      <c r="C15" s="54">
        <v>45.733101</v>
      </c>
      <c r="D15" s="2">
        <v>109.33</v>
      </c>
      <c r="E15" s="2"/>
      <c r="F15" s="49">
        <f>C15*D15</f>
        <v>4999.99993233</v>
      </c>
      <c r="G15" s="51"/>
      <c r="H15" s="52"/>
    </row>
    <row r="16" spans="1:7" ht="16.5" thickBot="1">
      <c r="A16" s="3"/>
      <c r="B16" s="7" t="s">
        <v>12</v>
      </c>
      <c r="C16" s="2" t="s">
        <v>13</v>
      </c>
      <c r="D16" s="2" t="s">
        <v>13</v>
      </c>
      <c r="E16" s="2" t="s">
        <v>13</v>
      </c>
      <c r="F16" s="48">
        <f>SUM(F14:F15)</f>
        <v>138337.00133233</v>
      </c>
      <c r="G16" s="50">
        <v>205181.97</v>
      </c>
    </row>
    <row r="17" ht="15.75">
      <c r="A17" s="5"/>
    </row>
    <row r="18" ht="15.75">
      <c r="A18" s="5"/>
    </row>
    <row r="19" spans="1:6" s="12" customFormat="1" ht="15.75">
      <c r="A19" s="91" t="s">
        <v>116</v>
      </c>
      <c r="B19" s="91"/>
      <c r="C19" s="91"/>
      <c r="D19" s="91"/>
      <c r="E19" s="91"/>
      <c r="F19" s="91"/>
    </row>
    <row r="20" s="12" customFormat="1" ht="15.75"/>
  </sheetData>
  <sheetProtection/>
  <mergeCells count="9">
    <mergeCell ref="A8:F8"/>
    <mergeCell ref="A19:F19"/>
    <mergeCell ref="A9:F9"/>
    <mergeCell ref="A10:F10"/>
    <mergeCell ref="A2:F2"/>
    <mergeCell ref="A3:F3"/>
    <mergeCell ref="A4:F4"/>
    <mergeCell ref="A5:F5"/>
    <mergeCell ref="A7:F7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F42"/>
  <sheetViews>
    <sheetView zoomScalePageLayoutView="0" workbookViewId="0" topLeftCell="A16">
      <selection activeCell="A1" sqref="A1:E23"/>
    </sheetView>
  </sheetViews>
  <sheetFormatPr defaultColWidth="9.140625" defaultRowHeight="12.75"/>
  <cols>
    <col min="2" max="2" width="30.7109375" style="0" customWidth="1"/>
    <col min="3" max="5" width="20.7109375" style="0" customWidth="1"/>
  </cols>
  <sheetData>
    <row r="2" spans="1:5" ht="15.75">
      <c r="A2" s="104" t="s">
        <v>0</v>
      </c>
      <c r="B2" s="104"/>
      <c r="C2" s="104"/>
      <c r="D2" s="104"/>
      <c r="E2" s="104"/>
    </row>
    <row r="3" spans="1:5" ht="15.75">
      <c r="A3" s="104" t="s">
        <v>98</v>
      </c>
      <c r="B3" s="104"/>
      <c r="C3" s="104"/>
      <c r="D3" s="104"/>
      <c r="E3" s="104"/>
    </row>
    <row r="4" spans="1:5" ht="15.75">
      <c r="A4" s="118" t="s">
        <v>97</v>
      </c>
      <c r="B4" s="118"/>
      <c r="C4" s="118"/>
      <c r="D4" s="118"/>
      <c r="E4" s="118"/>
    </row>
    <row r="5" spans="1:5" ht="12.75">
      <c r="A5" s="119" t="s">
        <v>1</v>
      </c>
      <c r="B5" s="119"/>
      <c r="C5" s="119"/>
      <c r="D5" s="119"/>
      <c r="E5" s="119"/>
    </row>
    <row r="6" ht="15.75">
      <c r="A6" s="1"/>
    </row>
    <row r="7" spans="1:5" ht="15.75">
      <c r="A7" s="104" t="s">
        <v>140</v>
      </c>
      <c r="B7" s="104"/>
      <c r="C7" s="104"/>
      <c r="D7" s="104"/>
      <c r="E7" s="104"/>
    </row>
    <row r="8" spans="1:5" ht="15.75">
      <c r="A8" s="104" t="s">
        <v>63</v>
      </c>
      <c r="B8" s="104"/>
      <c r="C8" s="104"/>
      <c r="D8" s="104"/>
      <c r="E8" s="104"/>
    </row>
    <row r="9" ht="15.75">
      <c r="A9" s="1"/>
    </row>
    <row r="10" spans="1:5" ht="15.75">
      <c r="A10" s="104" t="s">
        <v>84</v>
      </c>
      <c r="B10" s="104"/>
      <c r="C10" s="104"/>
      <c r="D10" s="104"/>
      <c r="E10" s="104"/>
    </row>
    <row r="11" spans="1:5" ht="15.75">
      <c r="A11" s="104" t="s">
        <v>85</v>
      </c>
      <c r="B11" s="104"/>
      <c r="C11" s="104"/>
      <c r="D11" s="104"/>
      <c r="E11" s="104"/>
    </row>
    <row r="12" ht="16.5" thickBot="1">
      <c r="A12" s="1"/>
    </row>
    <row r="13" spans="1:5" ht="50.25" customHeight="1" thickBot="1">
      <c r="A13" s="6" t="s">
        <v>3</v>
      </c>
      <c r="B13" s="4" t="s">
        <v>14</v>
      </c>
      <c r="C13" s="4" t="s">
        <v>108</v>
      </c>
      <c r="D13" s="4" t="s">
        <v>51</v>
      </c>
      <c r="E13" s="4" t="s">
        <v>52</v>
      </c>
    </row>
    <row r="14" spans="1:5" ht="16.5" thickBot="1">
      <c r="A14" s="3">
        <v>1</v>
      </c>
      <c r="B14" s="2">
        <v>2</v>
      </c>
      <c r="C14" s="2">
        <v>3</v>
      </c>
      <c r="D14" s="2">
        <v>4</v>
      </c>
      <c r="E14" s="2">
        <v>5</v>
      </c>
    </row>
    <row r="15" spans="1:5" ht="75.75" thickBot="1">
      <c r="A15" s="58">
        <v>1</v>
      </c>
      <c r="B15" s="56" t="s">
        <v>120</v>
      </c>
      <c r="C15" s="2">
        <v>2523.15</v>
      </c>
      <c r="D15" s="2">
        <v>12</v>
      </c>
      <c r="E15" s="36">
        <f>C15*D15</f>
        <v>30277.800000000003</v>
      </c>
    </row>
    <row r="16" spans="1:5" ht="45.75" thickBot="1">
      <c r="A16" s="58">
        <v>2</v>
      </c>
      <c r="B16" s="56" t="s">
        <v>121</v>
      </c>
      <c r="C16" s="2">
        <v>1800</v>
      </c>
      <c r="D16" s="2">
        <v>12</v>
      </c>
      <c r="E16" s="36">
        <f>C16*D16</f>
        <v>21600</v>
      </c>
    </row>
    <row r="17" spans="1:5" ht="60.75" customHeight="1" thickBot="1">
      <c r="A17" s="58">
        <v>3</v>
      </c>
      <c r="B17" s="56" t="s">
        <v>122</v>
      </c>
      <c r="C17" s="2">
        <v>1</v>
      </c>
      <c r="D17" s="2">
        <v>9</v>
      </c>
      <c r="E17" s="36">
        <f>2940.38+3482</f>
        <v>6422.38</v>
      </c>
    </row>
    <row r="18" spans="1:5" ht="45.75" thickBot="1">
      <c r="A18" s="58">
        <v>4</v>
      </c>
      <c r="B18" s="56" t="s">
        <v>96</v>
      </c>
      <c r="C18" s="2">
        <v>1</v>
      </c>
      <c r="D18" s="2">
        <v>12</v>
      </c>
      <c r="E18" s="36">
        <v>3400</v>
      </c>
    </row>
    <row r="19" spans="1:5" ht="16.5" thickBot="1">
      <c r="A19" s="58">
        <v>6</v>
      </c>
      <c r="B19" s="56" t="s">
        <v>123</v>
      </c>
      <c r="C19" s="2">
        <v>273.54</v>
      </c>
      <c r="D19" s="54">
        <v>5.26</v>
      </c>
      <c r="E19" s="36">
        <f>C19*D19</f>
        <v>1438.8204</v>
      </c>
    </row>
    <row r="20" spans="1:6" ht="16.5" thickBot="1">
      <c r="A20" s="3"/>
      <c r="B20" s="7" t="s">
        <v>12</v>
      </c>
      <c r="C20" s="2" t="s">
        <v>13</v>
      </c>
      <c r="D20" s="2" t="s">
        <v>13</v>
      </c>
      <c r="E20" s="39">
        <f>SUM(E15:E19)</f>
        <v>63139.0004</v>
      </c>
      <c r="F20">
        <v>66512</v>
      </c>
    </row>
    <row r="21" spans="1:6" ht="15.75">
      <c r="A21" s="5"/>
      <c r="E21" s="57"/>
      <c r="F21" s="52"/>
    </row>
    <row r="22" spans="1:5" ht="15.75">
      <c r="A22" s="5"/>
      <c r="E22" s="38"/>
    </row>
    <row r="23" spans="1:5" ht="15.75">
      <c r="A23" s="104" t="s">
        <v>116</v>
      </c>
      <c r="B23" s="104"/>
      <c r="C23" s="104"/>
      <c r="D23" s="104"/>
      <c r="E23" s="104"/>
    </row>
    <row r="24" ht="15.75">
      <c r="A24" s="5"/>
    </row>
    <row r="25" ht="15.75">
      <c r="A25" s="5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</sheetData>
  <sheetProtection/>
  <mergeCells count="9">
    <mergeCell ref="A23:E23"/>
    <mergeCell ref="A10:E10"/>
    <mergeCell ref="A11:E11"/>
    <mergeCell ref="A2:E2"/>
    <mergeCell ref="A3:E3"/>
    <mergeCell ref="A4:E4"/>
    <mergeCell ref="A5:E5"/>
    <mergeCell ref="A7:E7"/>
    <mergeCell ref="A8:E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24"/>
  <sheetViews>
    <sheetView zoomScalePageLayoutView="0" workbookViewId="0" topLeftCell="A25">
      <selection activeCell="A24" sqref="A1:D24"/>
    </sheetView>
  </sheetViews>
  <sheetFormatPr defaultColWidth="9.140625" defaultRowHeight="12.75"/>
  <cols>
    <col min="2" max="2" width="45.00390625" style="0" customWidth="1"/>
    <col min="3" max="4" width="20.7109375" style="0" customWidth="1"/>
  </cols>
  <sheetData>
    <row r="2" spans="1:4" ht="15.75">
      <c r="A2" s="104" t="s">
        <v>0</v>
      </c>
      <c r="B2" s="104"/>
      <c r="C2" s="104"/>
      <c r="D2" s="104"/>
    </row>
    <row r="3" spans="1:4" ht="15.75">
      <c r="A3" s="104" t="s">
        <v>117</v>
      </c>
      <c r="B3" s="104"/>
      <c r="C3" s="104"/>
      <c r="D3" s="104"/>
    </row>
    <row r="4" spans="1:4" ht="15.75">
      <c r="A4" s="118" t="s">
        <v>97</v>
      </c>
      <c r="B4" s="118"/>
      <c r="C4" s="118"/>
      <c r="D4" s="118"/>
    </row>
    <row r="5" spans="1:4" ht="12.75">
      <c r="A5" s="119" t="s">
        <v>1</v>
      </c>
      <c r="B5" s="119"/>
      <c r="C5" s="119"/>
      <c r="D5" s="119"/>
    </row>
    <row r="6" ht="15.75">
      <c r="A6" s="1"/>
    </row>
    <row r="7" spans="1:4" ht="15.75">
      <c r="A7" s="104" t="s">
        <v>141</v>
      </c>
      <c r="B7" s="104"/>
      <c r="C7" s="104"/>
      <c r="D7" s="104"/>
    </row>
    <row r="8" spans="1:4" ht="15.75">
      <c r="A8" s="104" t="s">
        <v>63</v>
      </c>
      <c r="B8" s="104"/>
      <c r="C8" s="104"/>
      <c r="D8" s="104"/>
    </row>
    <row r="9" spans="1:4" ht="12.75">
      <c r="A9" s="119"/>
      <c r="B9" s="119"/>
      <c r="C9" s="119"/>
      <c r="D9" s="119"/>
    </row>
    <row r="10" spans="1:4" ht="15.75">
      <c r="A10" s="104" t="s">
        <v>86</v>
      </c>
      <c r="B10" s="104"/>
      <c r="C10" s="104"/>
      <c r="D10" s="104"/>
    </row>
    <row r="11" ht="16.5" thickBot="1">
      <c r="A11" s="1"/>
    </row>
    <row r="12" spans="1:4" ht="39" customHeight="1" thickBot="1">
      <c r="A12" s="6" t="s">
        <v>3</v>
      </c>
      <c r="B12" s="4" t="s">
        <v>14</v>
      </c>
      <c r="C12" s="4" t="s">
        <v>53</v>
      </c>
      <c r="D12" s="4" t="s">
        <v>54</v>
      </c>
    </row>
    <row r="13" spans="1:4" ht="16.5" thickBot="1">
      <c r="A13" s="3">
        <v>1</v>
      </c>
      <c r="B13" s="2">
        <v>2</v>
      </c>
      <c r="C13" s="2">
        <v>3</v>
      </c>
      <c r="D13" s="2">
        <v>4</v>
      </c>
    </row>
    <row r="14" spans="1:4" ht="16.5" thickBot="1">
      <c r="A14" s="3">
        <v>1</v>
      </c>
      <c r="B14" s="53" t="s">
        <v>124</v>
      </c>
      <c r="C14" s="2">
        <v>1</v>
      </c>
      <c r="D14" s="36">
        <v>17906</v>
      </c>
    </row>
    <row r="15" spans="1:4" ht="64.5" customHeight="1" thickBot="1">
      <c r="A15" s="3">
        <v>2</v>
      </c>
      <c r="B15" s="53" t="s">
        <v>125</v>
      </c>
      <c r="C15" s="2">
        <v>1</v>
      </c>
      <c r="D15" s="36">
        <v>26834.04</v>
      </c>
    </row>
    <row r="16" spans="1:4" ht="57" customHeight="1" thickBot="1">
      <c r="A16" s="3">
        <v>3</v>
      </c>
      <c r="B16" s="53" t="s">
        <v>126</v>
      </c>
      <c r="C16" s="2">
        <v>1</v>
      </c>
      <c r="D16" s="36">
        <v>3500</v>
      </c>
    </row>
    <row r="17" spans="1:5" ht="52.5" customHeight="1" thickBot="1">
      <c r="A17" s="3">
        <v>4</v>
      </c>
      <c r="B17" s="53" t="s">
        <v>127</v>
      </c>
      <c r="C17" s="2">
        <v>1</v>
      </c>
      <c r="D17" s="36">
        <v>4065</v>
      </c>
      <c r="E17" t="s">
        <v>109</v>
      </c>
    </row>
    <row r="18" spans="1:5" ht="81" customHeight="1" thickBot="1">
      <c r="A18" s="3">
        <v>5</v>
      </c>
      <c r="B18" s="53" t="s">
        <v>128</v>
      </c>
      <c r="C18" s="2">
        <v>1</v>
      </c>
      <c r="D18" s="36">
        <v>2325</v>
      </c>
      <c r="E18" t="s">
        <v>109</v>
      </c>
    </row>
    <row r="19" spans="1:4" ht="54.75" customHeight="1" thickBot="1">
      <c r="A19" s="3">
        <v>6</v>
      </c>
      <c r="B19" s="53" t="s">
        <v>129</v>
      </c>
      <c r="C19" s="2">
        <v>1</v>
      </c>
      <c r="D19" s="36">
        <v>13196.73</v>
      </c>
    </row>
    <row r="20" spans="1:4" ht="96.75" customHeight="1" thickBot="1">
      <c r="A20" s="3">
        <v>7</v>
      </c>
      <c r="B20" s="53" t="s">
        <v>130</v>
      </c>
      <c r="C20" s="2">
        <v>1</v>
      </c>
      <c r="D20" s="36">
        <v>320.23</v>
      </c>
    </row>
    <row r="21" spans="1:5" ht="16.5" thickBot="1">
      <c r="A21" s="3"/>
      <c r="B21" s="7" t="s">
        <v>12</v>
      </c>
      <c r="C21" s="2" t="s">
        <v>13</v>
      </c>
      <c r="D21" s="39">
        <f>SUM(D14:D20)</f>
        <v>68147</v>
      </c>
      <c r="E21">
        <v>75335</v>
      </c>
    </row>
    <row r="22" ht="15.75">
      <c r="A22" s="5"/>
    </row>
    <row r="23" ht="15.75">
      <c r="A23" s="5"/>
    </row>
    <row r="24" spans="1:4" s="12" customFormat="1" ht="15.75">
      <c r="A24" s="135" t="s">
        <v>133</v>
      </c>
      <c r="B24" s="135"/>
      <c r="C24" s="135"/>
      <c r="D24" s="135"/>
    </row>
    <row r="25" s="12" customFormat="1" ht="15.75"/>
    <row r="26" s="12" customFormat="1" ht="15.75"/>
    <row r="27" s="12" customFormat="1" ht="15.75"/>
    <row r="28" s="12" customFormat="1" ht="15.75"/>
    <row r="29" s="12" customFormat="1" ht="15.75"/>
    <row r="30" s="12" customFormat="1" ht="15.75"/>
  </sheetData>
  <sheetProtection/>
  <mergeCells count="9">
    <mergeCell ref="A24:D24"/>
    <mergeCell ref="A9:D9"/>
    <mergeCell ref="A10:D10"/>
    <mergeCell ref="A2:D2"/>
    <mergeCell ref="A3:D3"/>
    <mergeCell ref="A4:D4"/>
    <mergeCell ref="A5:D5"/>
    <mergeCell ref="A7:D7"/>
    <mergeCell ref="A8:D8"/>
  </mergeCells>
  <printOptions/>
  <pageMargins left="0.98425196850393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19"/>
  <sheetViews>
    <sheetView zoomScalePageLayoutView="0" workbookViewId="0" topLeftCell="A1">
      <selection activeCell="A19" sqref="A1:E19"/>
    </sheetView>
  </sheetViews>
  <sheetFormatPr defaultColWidth="9.140625" defaultRowHeight="12.75"/>
  <cols>
    <col min="2" max="2" width="32.7109375" style="0" customWidth="1"/>
    <col min="3" max="5" width="20.7109375" style="0" customWidth="1"/>
  </cols>
  <sheetData>
    <row r="2" spans="1:5" ht="15.75">
      <c r="A2" s="104" t="s">
        <v>0</v>
      </c>
      <c r="B2" s="104"/>
      <c r="C2" s="104"/>
      <c r="D2" s="104"/>
      <c r="E2" s="104"/>
    </row>
    <row r="3" spans="1:5" ht="15.75">
      <c r="A3" s="104" t="s">
        <v>98</v>
      </c>
      <c r="B3" s="104"/>
      <c r="C3" s="104"/>
      <c r="D3" s="104"/>
      <c r="E3" s="104"/>
    </row>
    <row r="4" spans="1:5" ht="15.75">
      <c r="A4" s="118" t="s">
        <v>97</v>
      </c>
      <c r="B4" s="118"/>
      <c r="C4" s="118"/>
      <c r="D4" s="118"/>
      <c r="E4" s="118"/>
    </row>
    <row r="5" spans="1:5" ht="12.75">
      <c r="A5" s="119" t="s">
        <v>1</v>
      </c>
      <c r="B5" s="119"/>
      <c r="C5" s="119"/>
      <c r="D5" s="119"/>
      <c r="E5" s="119"/>
    </row>
    <row r="6" ht="15.75">
      <c r="A6" s="1"/>
    </row>
    <row r="7" spans="1:5" ht="15.75">
      <c r="A7" s="104" t="s">
        <v>144</v>
      </c>
      <c r="B7" s="104"/>
      <c r="C7" s="104"/>
      <c r="D7" s="104"/>
      <c r="E7" s="104"/>
    </row>
    <row r="8" spans="1:5" ht="15.75">
      <c r="A8" s="104" t="s">
        <v>102</v>
      </c>
      <c r="B8" s="104"/>
      <c r="C8" s="104"/>
      <c r="D8" s="104"/>
      <c r="E8" s="104"/>
    </row>
    <row r="9" spans="1:5" ht="12.75">
      <c r="A9" s="119"/>
      <c r="B9" s="119"/>
      <c r="C9" s="119"/>
      <c r="D9" s="119"/>
      <c r="E9" s="119"/>
    </row>
    <row r="10" spans="1:5" ht="15.75">
      <c r="A10" s="104" t="s">
        <v>78</v>
      </c>
      <c r="B10" s="104"/>
      <c r="C10" s="104"/>
      <c r="D10" s="104"/>
      <c r="E10" s="104"/>
    </row>
    <row r="11" spans="1:5" ht="15.75">
      <c r="A11" s="104" t="s">
        <v>88</v>
      </c>
      <c r="B11" s="104"/>
      <c r="C11" s="104"/>
      <c r="D11" s="104"/>
      <c r="E11" s="104"/>
    </row>
    <row r="12" ht="16.5" thickBot="1">
      <c r="A12" s="1"/>
    </row>
    <row r="13" spans="1:5" ht="37.5" customHeight="1" thickBot="1">
      <c r="A13" s="6" t="s">
        <v>3</v>
      </c>
      <c r="B13" s="4" t="s">
        <v>14</v>
      </c>
      <c r="C13" s="4" t="s">
        <v>50</v>
      </c>
      <c r="D13" s="4" t="s">
        <v>55</v>
      </c>
      <c r="E13" s="4" t="s">
        <v>56</v>
      </c>
    </row>
    <row r="14" spans="1:5" ht="16.5" thickBot="1">
      <c r="A14" s="3">
        <v>1</v>
      </c>
      <c r="B14" s="2">
        <v>2</v>
      </c>
      <c r="C14" s="2">
        <v>3</v>
      </c>
      <c r="D14" s="2">
        <v>4</v>
      </c>
      <c r="E14" s="2">
        <v>5</v>
      </c>
    </row>
    <row r="15" spans="1:5" ht="16.5" thickBot="1">
      <c r="A15" s="3">
        <v>1</v>
      </c>
      <c r="B15" s="53" t="s">
        <v>134</v>
      </c>
      <c r="C15" s="2">
        <v>1</v>
      </c>
      <c r="D15" s="2">
        <v>14960</v>
      </c>
      <c r="E15" s="2">
        <f>C15*D15</f>
        <v>14960</v>
      </c>
    </row>
    <row r="16" spans="1:5" ht="16.5" thickBot="1">
      <c r="A16" s="3"/>
      <c r="B16" s="7" t="s">
        <v>12</v>
      </c>
      <c r="C16" s="2"/>
      <c r="D16" s="2" t="s">
        <v>13</v>
      </c>
      <c r="E16" s="11">
        <f>SUM(E15:E15)</f>
        <v>14960</v>
      </c>
    </row>
    <row r="17" ht="15.75">
      <c r="A17" s="9"/>
    </row>
    <row r="18" ht="15.75">
      <c r="A18" s="9"/>
    </row>
    <row r="19" spans="1:5" s="12" customFormat="1" ht="15.75">
      <c r="A19" s="91" t="s">
        <v>112</v>
      </c>
      <c r="B19" s="91"/>
      <c r="C19" s="91"/>
      <c r="D19" s="91"/>
      <c r="E19" s="91"/>
    </row>
    <row r="20" s="12" customFormat="1" ht="15.75"/>
    <row r="21" s="12" customFormat="1" ht="15.75"/>
    <row r="22" s="12" customFormat="1" ht="15.75"/>
  </sheetData>
  <sheetProtection/>
  <mergeCells count="10">
    <mergeCell ref="A19:E19"/>
    <mergeCell ref="A9:E9"/>
    <mergeCell ref="A10:E10"/>
    <mergeCell ref="A11:E11"/>
    <mergeCell ref="A2:E2"/>
    <mergeCell ref="A3:E3"/>
    <mergeCell ref="A4:E4"/>
    <mergeCell ref="A5:E5"/>
    <mergeCell ref="A7:E7"/>
    <mergeCell ref="A8:E8"/>
  </mergeCells>
  <printOptions/>
  <pageMargins left="0.984251968503937" right="0.7086614173228347" top="0.5905511811023623" bottom="0.5905511811023623" header="0.31496062992125984" footer="0.31496062992125984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19"/>
  <sheetViews>
    <sheetView zoomScalePageLayoutView="0" workbookViewId="0" topLeftCell="A2">
      <selection activeCell="E15" sqref="E15"/>
    </sheetView>
  </sheetViews>
  <sheetFormatPr defaultColWidth="9.140625" defaultRowHeight="12.75"/>
  <cols>
    <col min="2" max="2" width="30.7109375" style="0" customWidth="1"/>
    <col min="3" max="5" width="20.7109375" style="0" customWidth="1"/>
  </cols>
  <sheetData>
    <row r="2" spans="1:5" ht="15.75">
      <c r="A2" s="104" t="s">
        <v>0</v>
      </c>
      <c r="B2" s="104"/>
      <c r="C2" s="104"/>
      <c r="D2" s="104"/>
      <c r="E2" s="104"/>
    </row>
    <row r="3" spans="1:5" ht="15.75">
      <c r="A3" s="104" t="s">
        <v>98</v>
      </c>
      <c r="B3" s="104"/>
      <c r="C3" s="104"/>
      <c r="D3" s="104"/>
      <c r="E3" s="104"/>
    </row>
    <row r="4" spans="1:5" ht="15.75">
      <c r="A4" s="118" t="s">
        <v>97</v>
      </c>
      <c r="B4" s="118"/>
      <c r="C4" s="118"/>
      <c r="D4" s="118"/>
      <c r="E4" s="118"/>
    </row>
    <row r="5" spans="1:5" ht="12.75">
      <c r="A5" s="119" t="s">
        <v>1</v>
      </c>
      <c r="B5" s="119"/>
      <c r="C5" s="119"/>
      <c r="D5" s="119"/>
      <c r="E5" s="119"/>
    </row>
    <row r="6" ht="15.75">
      <c r="A6" s="1"/>
    </row>
    <row r="7" spans="1:5" ht="15.75">
      <c r="A7" s="104" t="s">
        <v>143</v>
      </c>
      <c r="B7" s="104"/>
      <c r="C7" s="104"/>
      <c r="D7" s="104"/>
      <c r="E7" s="104"/>
    </row>
    <row r="8" spans="1:5" ht="15.75">
      <c r="A8" s="104" t="s">
        <v>63</v>
      </c>
      <c r="B8" s="104"/>
      <c r="C8" s="104"/>
      <c r="D8" s="104"/>
      <c r="E8" s="104"/>
    </row>
    <row r="9" spans="1:5" ht="12.75">
      <c r="A9" s="119"/>
      <c r="B9" s="119"/>
      <c r="C9" s="119"/>
      <c r="D9" s="119"/>
      <c r="E9" s="119"/>
    </row>
    <row r="10" spans="1:5" ht="15.75">
      <c r="A10" s="104" t="s">
        <v>87</v>
      </c>
      <c r="B10" s="104"/>
      <c r="C10" s="104"/>
      <c r="D10" s="104"/>
      <c r="E10" s="104"/>
    </row>
    <row r="11" spans="1:5" ht="15.75">
      <c r="A11" s="104" t="s">
        <v>88</v>
      </c>
      <c r="B11" s="104"/>
      <c r="C11" s="104"/>
      <c r="D11" s="104"/>
      <c r="E11" s="104"/>
    </row>
    <row r="12" ht="16.5" thickBot="1">
      <c r="A12" s="1"/>
    </row>
    <row r="13" spans="1:5" ht="37.5" customHeight="1" thickBot="1">
      <c r="A13" s="6" t="s">
        <v>3</v>
      </c>
      <c r="B13" s="4" t="s">
        <v>14</v>
      </c>
      <c r="C13" s="4" t="s">
        <v>50</v>
      </c>
      <c r="D13" s="4" t="s">
        <v>55</v>
      </c>
      <c r="E13" s="4" t="s">
        <v>56</v>
      </c>
    </row>
    <row r="14" spans="1:5" ht="16.5" thickBot="1">
      <c r="A14" s="67">
        <v>1</v>
      </c>
      <c r="B14" s="2">
        <v>2</v>
      </c>
      <c r="C14" s="2">
        <v>3</v>
      </c>
      <c r="D14" s="2">
        <v>4</v>
      </c>
      <c r="E14" s="2">
        <v>5</v>
      </c>
    </row>
    <row r="15" spans="1:5" ht="32.25" thickBot="1">
      <c r="A15" s="6">
        <v>1</v>
      </c>
      <c r="B15" s="53" t="s">
        <v>131</v>
      </c>
      <c r="C15" s="68">
        <v>1</v>
      </c>
      <c r="D15" s="54"/>
      <c r="E15" s="54">
        <v>3000</v>
      </c>
    </row>
    <row r="16" spans="1:5" ht="16.5" thickBot="1">
      <c r="A16" s="3"/>
      <c r="B16" s="7" t="s">
        <v>12</v>
      </c>
      <c r="C16" s="2"/>
      <c r="D16" s="2" t="s">
        <v>13</v>
      </c>
      <c r="E16" s="70">
        <f>SUM(E15:E15)</f>
        <v>3000</v>
      </c>
    </row>
    <row r="17" ht="15.75">
      <c r="A17" s="9"/>
    </row>
    <row r="19" spans="1:5" s="12" customFormat="1" ht="15.75">
      <c r="A19" s="91" t="s">
        <v>113</v>
      </c>
      <c r="B19" s="91"/>
      <c r="C19" s="91"/>
      <c r="D19" s="91"/>
      <c r="E19" s="91"/>
    </row>
    <row r="20" s="12" customFormat="1" ht="15.75"/>
  </sheetData>
  <sheetProtection/>
  <mergeCells count="10">
    <mergeCell ref="A8:E8"/>
    <mergeCell ref="A19:E19"/>
    <mergeCell ref="A9:E9"/>
    <mergeCell ref="A10:E10"/>
    <mergeCell ref="A11:E11"/>
    <mergeCell ref="A2:E2"/>
    <mergeCell ref="A3:E3"/>
    <mergeCell ref="A4:E4"/>
    <mergeCell ref="A5:E5"/>
    <mergeCell ref="A7:E7"/>
  </mergeCells>
  <printOptions/>
  <pageMargins left="0.984251968503937" right="0.7086614173228347" top="0.5905511811023623" bottom="0.5905511811023623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2019-01-14T04:48:10Z</cp:lastPrinted>
  <dcterms:created xsi:type="dcterms:W3CDTF">1996-10-08T23:32:33Z</dcterms:created>
  <dcterms:modified xsi:type="dcterms:W3CDTF">2019-04-19T15:41:30Z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